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esktop\RVI\2025\31.12\skraćeno\"/>
    </mc:Choice>
  </mc:AlternateContent>
  <xr:revisionPtr revIDLastSave="0" documentId="13_ncr:1_{1133968B-9326-400B-ABCB-B4EDC990FD3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pći dio" sheetId="10" r:id="rId1"/>
    <sheet name=" R. prihoda i rashoda-pr. eko" sheetId="3" r:id="rId2"/>
    <sheet name="Prihodi i rashodi po izvorima.." sheetId="12" r:id="rId3"/>
    <sheet name="Rashodi prema funkcijskoj klas." sheetId="11" r:id="rId4"/>
    <sheet name="Programska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0" l="1"/>
  <c r="F35" i="13"/>
  <c r="E35" i="13"/>
  <c r="E20" i="13"/>
  <c r="G20" i="13"/>
  <c r="Q16" i="12"/>
  <c r="Q33" i="12"/>
  <c r="U33" i="12" s="1"/>
  <c r="M16" i="12"/>
  <c r="O16" i="12"/>
  <c r="M40" i="12"/>
  <c r="M23" i="12"/>
  <c r="G11" i="3"/>
  <c r="E12" i="3"/>
  <c r="G12" i="3"/>
  <c r="G19" i="3"/>
  <c r="I9" i="10"/>
  <c r="O11" i="11"/>
  <c r="O13" i="11"/>
  <c r="O12" i="11"/>
  <c r="M13" i="11"/>
  <c r="M12" i="11"/>
  <c r="S40" i="12"/>
  <c r="E30" i="13"/>
  <c r="F32" i="13"/>
  <c r="G32" i="13"/>
  <c r="F24" i="13"/>
  <c r="G24" i="13"/>
  <c r="F27" i="13"/>
  <c r="G27" i="13"/>
  <c r="E27" i="13"/>
  <c r="E13" i="13"/>
  <c r="F13" i="13"/>
  <c r="G13" i="13"/>
  <c r="H17" i="13"/>
  <c r="H15" i="13"/>
  <c r="F8" i="13"/>
  <c r="G8" i="13"/>
  <c r="E8" i="13"/>
  <c r="E32" i="13"/>
  <c r="H25" i="13"/>
  <c r="E24" i="13"/>
  <c r="G18" i="13"/>
  <c r="E18" i="13"/>
  <c r="H16" i="13"/>
  <c r="H14" i="13"/>
  <c r="H11" i="13"/>
  <c r="H10" i="13"/>
  <c r="H9" i="13"/>
  <c r="S33" i="12"/>
  <c r="U47" i="12"/>
  <c r="U46" i="12"/>
  <c r="S44" i="12"/>
  <c r="U42" i="12"/>
  <c r="S42" i="12"/>
  <c r="U39" i="12"/>
  <c r="S39" i="12"/>
  <c r="U38" i="12"/>
  <c r="S38" i="12"/>
  <c r="U37" i="12"/>
  <c r="S37" i="12"/>
  <c r="U36" i="12"/>
  <c r="S36" i="12"/>
  <c r="U35" i="12"/>
  <c r="S35" i="12"/>
  <c r="U34" i="12"/>
  <c r="S34" i="12"/>
  <c r="S27" i="12"/>
  <c r="U25" i="12"/>
  <c r="S25" i="12"/>
  <c r="U23" i="12"/>
  <c r="S22" i="12"/>
  <c r="S21" i="12"/>
  <c r="U20" i="12"/>
  <c r="S20" i="12"/>
  <c r="U19" i="12"/>
  <c r="S19" i="12"/>
  <c r="U18" i="12"/>
  <c r="S18" i="12"/>
  <c r="U17" i="12"/>
  <c r="S17" i="12"/>
  <c r="S16" i="12"/>
  <c r="I33" i="3"/>
  <c r="H33" i="3"/>
  <c r="E28" i="3"/>
  <c r="E32" i="3"/>
  <c r="D28" i="3"/>
  <c r="D32" i="3"/>
  <c r="I12" i="10"/>
  <c r="G7" i="13" l="1"/>
  <c r="U16" i="12"/>
  <c r="S23" i="12"/>
  <c r="E27" i="3"/>
  <c r="E7" i="13"/>
  <c r="U40" i="12"/>
  <c r="H24" i="13"/>
  <c r="H13" i="13"/>
  <c r="H8" i="13"/>
  <c r="H7" i="13" l="1"/>
  <c r="I29" i="3"/>
  <c r="I30" i="3"/>
  <c r="I31" i="3"/>
  <c r="I34" i="3"/>
  <c r="H29" i="3"/>
  <c r="H30" i="3"/>
  <c r="H31" i="3"/>
  <c r="H34" i="3"/>
  <c r="G28" i="3"/>
  <c r="D27" i="3"/>
  <c r="D12" i="3"/>
  <c r="D11" i="3" s="1"/>
  <c r="E11" i="3"/>
  <c r="I13" i="3"/>
  <c r="I15" i="3"/>
  <c r="I16" i="3"/>
  <c r="I17" i="3"/>
  <c r="H13" i="3"/>
  <c r="H15" i="3"/>
  <c r="H16" i="3"/>
  <c r="H17" i="3"/>
  <c r="H11" i="3" l="1"/>
  <c r="I11" i="3"/>
  <c r="I28" i="3"/>
  <c r="H28" i="3"/>
  <c r="H12" i="3"/>
  <c r="I12" i="3"/>
  <c r="K14" i="10" l="1"/>
  <c r="K13" i="10"/>
  <c r="J14" i="10"/>
  <c r="J13" i="10"/>
  <c r="K10" i="10"/>
  <c r="K9" i="10" s="1"/>
  <c r="J10" i="10"/>
  <c r="J9" i="10" s="1"/>
  <c r="F41" i="10" l="1"/>
  <c r="G38" i="10" s="1"/>
  <c r="G41" i="10" s="1"/>
  <c r="J23" i="10"/>
  <c r="I23" i="10"/>
  <c r="H23" i="10"/>
  <c r="G23" i="10"/>
  <c r="F23" i="10"/>
  <c r="J12" i="10"/>
  <c r="J15" i="10" s="1"/>
  <c r="K12" i="10"/>
  <c r="I31" i="10"/>
  <c r="H38" i="10" l="1"/>
  <c r="H41" i="10" s="1"/>
  <c r="I38" i="10" s="1"/>
  <c r="I41" i="10" s="1"/>
  <c r="J38" i="10" s="1"/>
  <c r="J41" i="10" s="1"/>
  <c r="I32" i="10"/>
  <c r="J31" i="10"/>
  <c r="J32" i="10" s="1"/>
  <c r="H15" i="10" l="1"/>
  <c r="H24" i="10" s="1"/>
  <c r="H31" i="10" s="1"/>
  <c r="H32" i="3"/>
  <c r="G32" i="3"/>
  <c r="I32" i="3" s="1"/>
  <c r="G27" i="3"/>
  <c r="I27" i="3" s="1"/>
  <c r="H27" i="3" l="1"/>
</calcChain>
</file>

<file path=xl/sharedStrings.xml><?xml version="1.0" encoding="utf-8"?>
<sst xmlns="http://schemas.openxmlformats.org/spreadsheetml/2006/main" count="289" uniqueCount="147">
  <si>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</si>
  <si>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</si>
  <si>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</si>
  <si>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</si>
  <si>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</si>
  <si>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</si>
  <si>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</si>
  <si>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</si>
  <si>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</si>
  <si>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</si>
  <si>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</si>
  <si>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</si>
  <si>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</si>
  <si>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II. POSEBNI DIO</t>
  </si>
  <si>
    <t>I. OPĆI DIO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</si>
  <si>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</si>
  <si>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</si>
  <si>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</si>
  <si>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</si>
  <si>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</si>
  <si>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</si>
  <si>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</si>
  <si>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Plan 2023.</t>
  </si>
  <si>
    <t>EUR</t>
  </si>
  <si>
    <t>Izvršenje 2022.*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</si>
  <si>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</si>
  <si>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</si>
  <si>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</si>
  <si>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</si>
  <si>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</si>
  <si>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</si>
  <si>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</si>
  <si>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</si>
  <si>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</si>
  <si>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RASHODI POSLOVANJA PREMA EKONOMSKOJ KLASIFIKACIJI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</si>
  <si>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</si>
  <si>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</si>
  <si>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</si>
  <si>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</si>
  <si>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</si>
  <si>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</si>
  <si>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</si>
  <si>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</si>
  <si>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</si>
  <si>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rashodi</t>
  </si>
  <si>
    <t>Izvor financiranja 3.1.1</t>
  </si>
  <si>
    <t>Izvor financiranja 1.1.2</t>
  </si>
  <si>
    <t>Izvor financiranja 4.3.1</t>
  </si>
  <si>
    <t>Izvor financiranja 5.2.1</t>
  </si>
  <si>
    <t>Izvor financiranja 5.4.1</t>
  </si>
  <si>
    <t>Izvor financiranja 6.1.1</t>
  </si>
  <si>
    <t>Prihodi od imovine</t>
  </si>
  <si>
    <t>Prihodi od upravnih i administrativnih pristojbi, pristojbi po posebnim propisima i naknada</t>
  </si>
  <si>
    <t>Prihodi od prodaje proizvoda i robe te pruženih usluga, prihodi od domacija te povrati po protestnim jamstvima</t>
  </si>
  <si>
    <t>BROJČANA OZNAKA I NAZIV</t>
  </si>
  <si>
    <t>Izvorni plan ili rebalans 2024.</t>
  </si>
  <si>
    <t>Tekući plan 2024.</t>
  </si>
  <si>
    <t>Indeks</t>
  </si>
  <si>
    <t>6=5/2*100</t>
  </si>
  <si>
    <t>7=5/3*100</t>
  </si>
  <si>
    <t xml:space="preserve"> IZVJEŠTAJ O PRIHODIMA I RASHODIMA PREMA EKONOMSKOJ KLASIFIKACIJI</t>
  </si>
  <si>
    <t>Kazne, mjere, ostali prihodi</t>
  </si>
  <si>
    <t>5=4/2*100</t>
  </si>
  <si>
    <t xml:space="preserve">Grad Zagreb </t>
  </si>
  <si>
    <t>A022124A212401</t>
  </si>
  <si>
    <t>Redovna djelatnost proračunskog korisnika</t>
  </si>
  <si>
    <t>A022124K212401</t>
  </si>
  <si>
    <t>A022124A212402</t>
  </si>
  <si>
    <t>Programska djelatnost proračunskog korisnika</t>
  </si>
  <si>
    <t>Održavanje i opremanje ustranova u kulturi</t>
  </si>
  <si>
    <t>Vlastita sredstva</t>
  </si>
  <si>
    <t>Pomoći iz drugih proračuna</t>
  </si>
  <si>
    <t>Ostali prihodi za posebne namjene</t>
  </si>
  <si>
    <t xml:space="preserve">Ostvarenje izvršenje        1-12.2023. </t>
  </si>
  <si>
    <t>Ostvarenje izvršenje           1-12.2024.</t>
  </si>
  <si>
    <t>Izvor financiranja 5.6.1</t>
  </si>
  <si>
    <t>Donacije</t>
  </si>
  <si>
    <t>HRVATSKI PRIRODOSLOVNI MUZEJ</t>
  </si>
  <si>
    <t>Višak/Manjak prihoda</t>
  </si>
  <si>
    <t>Rashodi za dodatna ulaganja na nefinancijskoj imovini</t>
  </si>
  <si>
    <t xml:space="preserve"> </t>
  </si>
  <si>
    <t/>
  </si>
  <si>
    <t>Demetrova 1</t>
  </si>
  <si>
    <t>10000 Zagreb</t>
  </si>
  <si>
    <t>OIB: 53150371536</t>
  </si>
  <si>
    <t>Prihodi i rashodi prema izvorima financiranja</t>
  </si>
  <si>
    <t>Račun / opis</t>
  </si>
  <si>
    <t>Izvršenje 2024.</t>
  </si>
  <si>
    <t>Indeks  3/1</t>
  </si>
  <si>
    <t>Indeks  3/2</t>
  </si>
  <si>
    <t>PRIHODI I RASHODI PREMA IZVORIMA FINANCIRANJA</t>
  </si>
  <si>
    <t>1</t>
  </si>
  <si>
    <t>2</t>
  </si>
  <si>
    <t>3</t>
  </si>
  <si>
    <t>4</t>
  </si>
  <si>
    <t>5</t>
  </si>
  <si>
    <t xml:space="preserve"> SVEUKUPNI PRIHODI</t>
  </si>
  <si>
    <t>Izvor 1. OPĆI PRIHODI I PRIMICI</t>
  </si>
  <si>
    <t>Izvor 1.1. GRAD</t>
  </si>
  <si>
    <t>Izvor 3. VLASTITI PRIHOD</t>
  </si>
  <si>
    <t>Izvor 3.1. OSTALI VLASTITI PRIHOD</t>
  </si>
  <si>
    <t>Izvor 4. PRIHODI ZA POSEBNE NAMJENE</t>
  </si>
  <si>
    <t>Izvor 4.3. Prihodi za posebne namjene</t>
  </si>
  <si>
    <t>Izvor 5. POMOĆI</t>
  </si>
  <si>
    <t>Izvor 5.1. Pomoći od inozemnih vlada i tijela EU</t>
  </si>
  <si>
    <t xml:space="preserve">Izvor 5.2. Pomoći iz drugih proračuna </t>
  </si>
  <si>
    <t xml:space="preserve">Izvor 5.4. </t>
  </si>
  <si>
    <t>Izvor 5.6. Prijenos EU sredstava</t>
  </si>
  <si>
    <t>Izvor 5.7. Fond solidarnosti EU</t>
  </si>
  <si>
    <t>Izvor 6. DONACIJE</t>
  </si>
  <si>
    <t xml:space="preserve">Izvor 6.1. Donacije </t>
  </si>
  <si>
    <t xml:space="preserve"> SVEUKUPNI RASHODI</t>
  </si>
  <si>
    <t>Izvor 5.4. Pomoći od međunarodnih organizacija</t>
  </si>
  <si>
    <t>Izvor 6. DONACIJA</t>
  </si>
  <si>
    <t>Rashodi prema funkcijskoj klasifikaciji</t>
  </si>
  <si>
    <t>Račun/Opis</t>
  </si>
  <si>
    <t>Izvršenje 2024</t>
  </si>
  <si>
    <t>Indeks 3/1</t>
  </si>
  <si>
    <t>Indeks 3/2</t>
  </si>
  <si>
    <t>Funkcijska klasifikacija  SVEUKUPNI RASHODI</t>
  </si>
  <si>
    <t>Funkcijska klasifikacija 08 Rekreacija, kultura i religija</t>
  </si>
  <si>
    <t>Funkcijska klasifikacija 082 Službe kulture</t>
  </si>
  <si>
    <t>BROJČANA OZNAKA PRORAČUNSKOG KORISNIKA: 024963</t>
  </si>
  <si>
    <t>A022124K212402</t>
  </si>
  <si>
    <t>Novi HPM</t>
  </si>
  <si>
    <t>Izvor financiranja 5.1.1</t>
  </si>
  <si>
    <t>Pomoći od inozemnih vlada i tijela EU</t>
  </si>
  <si>
    <t>Pomoći od međunarodnih organizacija</t>
  </si>
  <si>
    <t>Pomoći temeljem prijenosa EU sredstava</t>
  </si>
  <si>
    <t xml:space="preserve">                  IZVJEŠTAJ PO PROGRAMSKOJ KLASIFIKACIJI - TROŠAK</t>
  </si>
  <si>
    <t>IZVJEŠTAJ O IZVRŠENJU FINACIJSKOG PLANA PRORAČUNSKOG KORISNIKA JEDINICE LOKALNE I PODRUČNE (REGIONALNE) SAMOUPRAVE ZA  2025.  GODINU</t>
  </si>
  <si>
    <t xml:space="preserve">Ostvarenje izvršenje        1-12.2024. </t>
  </si>
  <si>
    <t>Izvorni plan ili rebalans 2025.</t>
  </si>
  <si>
    <t>Ostvarenje izvršenje           1-12.2025.</t>
  </si>
  <si>
    <t xml:space="preserve">Ostvarenje izvršenje           1-12.2024. </t>
  </si>
  <si>
    <t>Tekući plan 2025.</t>
  </si>
  <si>
    <t>*korekcija rezultata 2024. višak iznosi 269.898,87 eur</t>
  </si>
  <si>
    <t>Za razdoblje od 01.01.2024. do 31.12.2025.</t>
  </si>
  <si>
    <t>Izvršenje 2025.</t>
  </si>
  <si>
    <t>Plan 2025.</t>
  </si>
  <si>
    <t>Izvor 7. PRIHOD OD PRODAJE NEFINANCIJSKE IMOVINE</t>
  </si>
  <si>
    <t>Izvor 7.1.Prihod od prodaje ili zamjene nefinancijske imovine</t>
  </si>
  <si>
    <t>Izvorni plan 2025</t>
  </si>
  <si>
    <t>Izvršenje 2025</t>
  </si>
  <si>
    <t>Ostvarenje izvršenje                 1-12.2025.</t>
  </si>
  <si>
    <t>Izvor financiranja 7.1.1</t>
  </si>
  <si>
    <t>Prodaja nefinancijske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</si>
</sst>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yy"/>
    <numFmt numFmtId="165" formatCode="0.00##\%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4"/>
      <name val="Arial"/>
    </font>
    <font>
      <sz val="10"/>
      <name val="Arial"/>
      <family val="2"/>
    </font>
    <font>
      <b/>
      <sz val="10"/>
      <name val="Arial"/>
    </font>
    <font>
      <b/>
      <sz val="10"/>
      <color indexed="9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8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8" fillId="4" borderId="1" xfId="0" quotePrefix="1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3" fontId="8" fillId="3" borderId="1" xfId="0" quotePrefix="1" applyNumberFormat="1" applyFont="1" applyFill="1" applyBorder="1" applyAlignment="1">
      <alignment horizontal="right"/>
    </xf>
    <xf numFmtId="3" fontId="8" fillId="3" borderId="3" xfId="0" quotePrefix="1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quotePrefix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left"/>
    </xf>
    <xf numFmtId="0" fontId="6" fillId="0" borderId="2" xfId="0" quotePrefix="1" applyFont="1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6" fillId="4" borderId="1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0" fillId="0" borderId="3" xfId="0" applyNumberFormat="1" applyBorder="1"/>
    <xf numFmtId="4" fontId="1" fillId="3" borderId="3" xfId="0" applyNumberFormat="1" applyFont="1" applyFill="1" applyBorder="1"/>
    <xf numFmtId="4" fontId="6" fillId="0" borderId="3" xfId="0" applyNumberFormat="1" applyFont="1" applyBorder="1" applyAlignment="1">
      <alignment horizontal="right" wrapText="1"/>
    </xf>
    <xf numFmtId="4" fontId="1" fillId="0" borderId="3" xfId="0" applyNumberFormat="1" applyFont="1" applyBorder="1"/>
    <xf numFmtId="4" fontId="0" fillId="3" borderId="3" xfId="0" applyNumberFormat="1" applyFill="1" applyBorder="1"/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/>
    <xf numFmtId="4" fontId="8" fillId="4" borderId="1" xfId="0" quotePrefix="1" applyNumberFormat="1" applyFont="1" applyFill="1" applyBorder="1" applyAlignment="1">
      <alignment horizontal="right"/>
    </xf>
    <xf numFmtId="0" fontId="20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" fontId="21" fillId="2" borderId="3" xfId="0" applyNumberFormat="1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0" fontId="22" fillId="0" borderId="0" xfId="0" applyFont="1"/>
    <xf numFmtId="4" fontId="0" fillId="0" borderId="0" xfId="0" applyNumberFormat="1"/>
    <xf numFmtId="4" fontId="23" fillId="0" borderId="0" xfId="0" applyNumberFormat="1" applyFont="1"/>
    <xf numFmtId="0" fontId="23" fillId="0" borderId="0" xfId="0" applyFont="1"/>
    <xf numFmtId="4" fontId="24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center" vertical="center" wrapText="1"/>
    </xf>
    <xf numFmtId="10" fontId="27" fillId="0" borderId="3" xfId="0" applyNumberFormat="1" applyFont="1" applyBorder="1" applyAlignment="1">
      <alignment horizontal="right"/>
    </xf>
    <xf numFmtId="10" fontId="0" fillId="0" borderId="3" xfId="0" applyNumberFormat="1" applyBorder="1"/>
    <xf numFmtId="4" fontId="29" fillId="0" borderId="3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0" fillId="0" borderId="3" xfId="0" applyNumberFormat="1" applyFont="1" applyBorder="1"/>
    <xf numFmtId="0" fontId="27" fillId="0" borderId="0" xfId="0" applyFont="1"/>
    <xf numFmtId="0" fontId="19" fillId="3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8" fillId="0" borderId="5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8" fillId="3" borderId="1" xfId="0" quotePrefix="1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27" fillId="3" borderId="3" xfId="0" applyFont="1" applyFill="1" applyBorder="1"/>
    <xf numFmtId="0" fontId="0" fillId="3" borderId="3" xfId="0" applyFill="1" applyBorder="1"/>
    <xf numFmtId="4" fontId="24" fillId="3" borderId="3" xfId="0" applyNumberFormat="1" applyFont="1" applyFill="1" applyBorder="1" applyAlignment="1">
      <alignment horizontal="right"/>
    </xf>
    <xf numFmtId="165" fontId="24" fillId="3" borderId="3" xfId="0" applyNumberFormat="1" applyFont="1" applyFill="1" applyBorder="1" applyAlignment="1">
      <alignment horizontal="right"/>
    </xf>
    <xf numFmtId="165" fontId="27" fillId="3" borderId="3" xfId="0" applyNumberFormat="1" applyFont="1" applyFill="1" applyBorder="1" applyAlignment="1">
      <alignment horizontal="right"/>
    </xf>
    <xf numFmtId="4" fontId="24" fillId="0" borderId="3" xfId="0" applyNumberFormat="1" applyFont="1" applyBorder="1" applyAlignment="1">
      <alignment horizontal="right"/>
    </xf>
    <xf numFmtId="0" fontId="0" fillId="0" borderId="3" xfId="0" applyBorder="1"/>
    <xf numFmtId="165" fontId="24" fillId="0" borderId="3" xfId="0" applyNumberFormat="1" applyFont="1" applyBorder="1" applyAlignment="1">
      <alignment horizontal="right"/>
    </xf>
    <xf numFmtId="165" fontId="27" fillId="0" borderId="3" xfId="0" applyNumberFormat="1" applyFont="1" applyBorder="1" applyAlignment="1">
      <alignment horizontal="right"/>
    </xf>
    <xf numFmtId="0" fontId="0" fillId="0" borderId="0" xfId="0"/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7" fillId="5" borderId="0" xfId="0" applyFont="1" applyFill="1" applyAlignment="1">
      <alignment horizontal="center"/>
    </xf>
    <xf numFmtId="0" fontId="24" fillId="3" borderId="3" xfId="0" applyFont="1" applyFill="1" applyBorder="1"/>
    <xf numFmtId="10" fontId="27" fillId="3" borderId="3" xfId="0" applyNumberFormat="1" applyFont="1" applyFill="1" applyBorder="1" applyAlignment="1">
      <alignment horizontal="right"/>
    </xf>
    <xf numFmtId="10" fontId="0" fillId="3" borderId="3" xfId="0" applyNumberFormat="1" applyFill="1" applyBorder="1"/>
    <xf numFmtId="10" fontId="24" fillId="3" borderId="3" xfId="0" applyNumberFormat="1" applyFont="1" applyFill="1" applyBorder="1" applyAlignment="1">
      <alignment horizontal="right"/>
    </xf>
    <xf numFmtId="0" fontId="25" fillId="6" borderId="0" xfId="0" applyFont="1" applyFill="1"/>
    <xf numFmtId="4" fontId="26" fillId="6" borderId="0" xfId="0" applyNumberFormat="1" applyFont="1" applyFill="1" applyAlignment="1">
      <alignment horizontal="right"/>
    </xf>
    <xf numFmtId="10" fontId="26" fillId="6" borderId="0" xfId="0" applyNumberFormat="1" applyFont="1" applyFill="1" applyAlignment="1">
      <alignment horizontal="right"/>
    </xf>
    <xf numFmtId="10" fontId="0" fillId="0" borderId="0" xfId="0" applyNumberFormat="1"/>
    <xf numFmtId="10" fontId="25" fillId="6" borderId="0" xfId="0" applyNumberFormat="1" applyFont="1" applyFill="1" applyAlignment="1">
      <alignment horizontal="right"/>
    </xf>
    <xf numFmtId="0" fontId="24" fillId="0" borderId="3" xfId="0" applyFont="1" applyBorder="1"/>
    <xf numFmtId="4" fontId="27" fillId="0" borderId="3" xfId="0" applyNumberFormat="1" applyFont="1" applyBorder="1" applyAlignment="1">
      <alignment horizontal="right"/>
    </xf>
    <xf numFmtId="10" fontId="27" fillId="0" borderId="3" xfId="0" applyNumberFormat="1" applyFont="1" applyBorder="1" applyAlignment="1">
      <alignment horizontal="right"/>
    </xf>
    <xf numFmtId="10" fontId="0" fillId="0" borderId="3" xfId="0" applyNumberFormat="1" applyBorder="1"/>
    <xf numFmtId="10" fontId="24" fillId="0" borderId="3" xfId="0" applyNumberFormat="1" applyFont="1" applyBorder="1" applyAlignment="1">
      <alignment horizontal="right"/>
    </xf>
    <xf numFmtId="0" fontId="27" fillId="0" borderId="3" xfId="0" applyFont="1" applyBorder="1"/>
    <xf numFmtId="0" fontId="26" fillId="6" borderId="0" xfId="0" applyFont="1" applyFill="1"/>
    <xf numFmtId="4" fontId="27" fillId="3" borderId="3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24" fillId="7" borderId="0" xfId="0" applyFont="1" applyFill="1" applyAlignment="1">
      <alignment horizontal="center"/>
    </xf>
    <xf numFmtId="0" fontId="27" fillId="7" borderId="0" xfId="0" applyFont="1" applyFill="1" applyAlignment="1">
      <alignment horizontal="center"/>
    </xf>
    <xf numFmtId="165" fontId="21" fillId="0" borderId="3" xfId="0" applyNumberFormat="1" applyFont="1" applyBorder="1" applyAlignment="1">
      <alignment horizontal="right"/>
    </xf>
    <xf numFmtId="4" fontId="24" fillId="3" borderId="1" xfId="0" applyNumberFormat="1" applyFont="1" applyFill="1" applyBorder="1" applyAlignment="1">
      <alignment horizontal="right"/>
    </xf>
    <xf numFmtId="4" fontId="24" fillId="3" borderId="4" xfId="0" applyNumberFormat="1" applyFont="1" applyFill="1" applyBorder="1" applyAlignment="1">
      <alignment horizontal="right"/>
    </xf>
    <xf numFmtId="0" fontId="28" fillId="0" borderId="3" xfId="0" applyFont="1" applyBorder="1"/>
    <xf numFmtId="4" fontId="28" fillId="0" borderId="1" xfId="0" applyNumberFormat="1" applyFont="1" applyBorder="1" applyAlignment="1">
      <alignment horizontal="right"/>
    </xf>
    <xf numFmtId="4" fontId="28" fillId="0" borderId="4" xfId="0" applyNumberFormat="1" applyFont="1" applyBorder="1" applyAlignment="1">
      <alignment horizontal="right"/>
    </xf>
    <xf numFmtId="4" fontId="28" fillId="0" borderId="3" xfId="0" applyNumberFormat="1" applyFont="1" applyBorder="1" applyAlignment="1">
      <alignment horizontal="right"/>
    </xf>
    <xf numFmtId="10" fontId="21" fillId="0" borderId="3" xfId="0" applyNumberFormat="1" applyFont="1" applyBorder="1" applyAlignment="1">
      <alignment horizontal="right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opLeftCell="A23" workbookViewId="0">
      <selection activeCell="F28" sqref="F28"/>
    </sheetView>
  </sheetViews>
  <sheetFormatPr defaultRowHeight="15" x14ac:dyDescent="0.25"/>
  <cols>
    <col min="5" max="5" width="21" customWidth="1"/>
    <col min="6" max="6" width="24.5703125" customWidth="1"/>
    <col min="7" max="10" width="25.28515625" customWidth="1"/>
    <col min="11" max="11" width="11.28515625" customWidth="1"/>
  </cols>
  <sheetData>
    <row r="1" spans="1:11" ht="42" customHeight="1" x14ac:dyDescent="0.25">
      <c r="A1" s="113" t="s">
        <v>130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ht="18" customHeight="1" x14ac:dyDescent="0.25">
      <c r="A2" s="45" t="s">
        <v>77</v>
      </c>
      <c r="B2" s="45"/>
      <c r="C2" s="45"/>
      <c r="D2" s="45"/>
      <c r="E2" s="46"/>
      <c r="F2" s="46"/>
      <c r="G2" s="4"/>
      <c r="H2" s="4"/>
      <c r="I2" s="4"/>
      <c r="J2" s="4"/>
    </row>
    <row r="3" spans="1:11" ht="15.75" x14ac:dyDescent="0.25">
      <c r="A3" s="113" t="s">
        <v>14</v>
      </c>
      <c r="B3" s="113"/>
      <c r="C3" s="113"/>
      <c r="D3" s="113"/>
      <c r="E3" s="113"/>
      <c r="F3" s="113"/>
      <c r="G3" s="113"/>
      <c r="H3" s="113"/>
      <c r="I3" s="136"/>
      <c r="J3" s="136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1" ht="15.75" x14ac:dyDescent="0.25">
      <c r="A5" s="113" t="s">
        <v>16</v>
      </c>
      <c r="B5" s="114"/>
      <c r="C5" s="114"/>
      <c r="D5" s="114"/>
      <c r="E5" s="114"/>
      <c r="F5" s="114"/>
      <c r="G5" s="114"/>
      <c r="H5" s="114"/>
      <c r="I5" s="114"/>
      <c r="J5" s="114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28" t="s">
        <v>23</v>
      </c>
    </row>
    <row r="7" spans="1:11" ht="25.5" x14ac:dyDescent="0.25">
      <c r="A7" s="47" t="s">
        <v>54</v>
      </c>
      <c r="B7" s="24"/>
      <c r="C7" s="24"/>
      <c r="D7" s="48"/>
      <c r="E7" s="24"/>
      <c r="F7" s="3" t="s">
        <v>131</v>
      </c>
      <c r="G7" s="3" t="s">
        <v>132</v>
      </c>
      <c r="H7" s="3" t="s">
        <v>56</v>
      </c>
      <c r="I7" s="3" t="s">
        <v>133</v>
      </c>
      <c r="J7" s="3" t="s">
        <v>57</v>
      </c>
      <c r="K7" s="3" t="s">
        <v>57</v>
      </c>
    </row>
    <row r="8" spans="1:11" x14ac:dyDescent="0.25">
      <c r="A8" s="47"/>
      <c r="B8" s="24">
        <v>1</v>
      </c>
      <c r="C8" s="24"/>
      <c r="D8" s="48"/>
      <c r="E8" s="24"/>
      <c r="F8" s="3">
        <v>2</v>
      </c>
      <c r="G8" s="3">
        <v>3</v>
      </c>
      <c r="H8" s="3">
        <v>4</v>
      </c>
      <c r="I8" s="3">
        <v>5</v>
      </c>
      <c r="J8" s="3" t="s">
        <v>58</v>
      </c>
      <c r="K8" s="51" t="s">
        <v>59</v>
      </c>
    </row>
    <row r="9" spans="1:11" x14ac:dyDescent="0.25">
      <c r="A9" s="123" t="s">
        <v>0</v>
      </c>
      <c r="B9" s="122"/>
      <c r="C9" s="122"/>
      <c r="D9" s="122"/>
      <c r="E9" s="137"/>
      <c r="F9" s="56">
        <v>10141782.41</v>
      </c>
      <c r="G9" s="56">
        <v>4493200</v>
      </c>
      <c r="H9" s="25"/>
      <c r="I9" s="56">
        <f>I10+I11</f>
        <v>4968918.2</v>
      </c>
      <c r="J9" s="56">
        <f t="shared" ref="J9:K9" si="0">J10+J11</f>
        <v>48.983127414582341</v>
      </c>
      <c r="K9" s="56">
        <f t="shared" si="0"/>
        <v>117.27483947119926</v>
      </c>
    </row>
    <row r="10" spans="1:11" x14ac:dyDescent="0.25">
      <c r="A10" s="138" t="s">
        <v>25</v>
      </c>
      <c r="B10" s="139"/>
      <c r="C10" s="139"/>
      <c r="D10" s="139"/>
      <c r="E10" s="135"/>
      <c r="F10" s="57">
        <v>10141782.41</v>
      </c>
      <c r="G10" s="57">
        <v>4236000</v>
      </c>
      <c r="H10" s="26"/>
      <c r="I10" s="57">
        <v>4967762.2</v>
      </c>
      <c r="J10" s="57">
        <f>I10/F10*100</f>
        <v>48.983127414582341</v>
      </c>
      <c r="K10" s="57">
        <f>I10/G10*100</f>
        <v>117.27483947119926</v>
      </c>
    </row>
    <row r="11" spans="1:11" x14ac:dyDescent="0.25">
      <c r="A11" s="134" t="s">
        <v>26</v>
      </c>
      <c r="B11" s="135"/>
      <c r="C11" s="135"/>
      <c r="D11" s="135"/>
      <c r="E11" s="135"/>
      <c r="F11" s="57"/>
      <c r="G11" s="57"/>
      <c r="H11" s="26"/>
      <c r="I11" s="57">
        <v>1156</v>
      </c>
      <c r="J11" s="57"/>
      <c r="K11" s="58"/>
    </row>
    <row r="12" spans="1:11" x14ac:dyDescent="0.25">
      <c r="A12" s="29" t="s">
        <v>1</v>
      </c>
      <c r="B12" s="32"/>
      <c r="C12" s="32"/>
      <c r="D12" s="32"/>
      <c r="E12" s="32"/>
      <c r="F12" s="56">
        <v>6478121.4400000004</v>
      </c>
      <c r="G12" s="56">
        <v>4493200</v>
      </c>
      <c r="H12" s="25"/>
      <c r="I12" s="56">
        <f>I13+I14</f>
        <v>4110453.86</v>
      </c>
      <c r="J12" s="56">
        <f t="shared" ref="J12" si="1">J13+J14</f>
        <v>148.7292462944182</v>
      </c>
      <c r="K12" s="59">
        <f>I12/G12*100</f>
        <v>91.481658061070064</v>
      </c>
    </row>
    <row r="13" spans="1:11" x14ac:dyDescent="0.25">
      <c r="A13" s="140" t="s">
        <v>27</v>
      </c>
      <c r="B13" s="139"/>
      <c r="C13" s="139"/>
      <c r="D13" s="139"/>
      <c r="E13" s="139"/>
      <c r="F13" s="57">
        <v>2701421.59</v>
      </c>
      <c r="G13" s="57">
        <v>4142500</v>
      </c>
      <c r="H13" s="26"/>
      <c r="I13" s="57">
        <v>3785039.65</v>
      </c>
      <c r="J13" s="60">
        <f>I13/F13*100</f>
        <v>140.1128821954814</v>
      </c>
      <c r="K13" s="61">
        <f>I13/G13*100</f>
        <v>91.370902836451421</v>
      </c>
    </row>
    <row r="14" spans="1:11" x14ac:dyDescent="0.25">
      <c r="A14" s="134" t="s">
        <v>28</v>
      </c>
      <c r="B14" s="135"/>
      <c r="C14" s="135"/>
      <c r="D14" s="135"/>
      <c r="E14" s="135"/>
      <c r="F14" s="57">
        <v>3776699.85</v>
      </c>
      <c r="G14" s="57">
        <v>350700</v>
      </c>
      <c r="H14" s="26"/>
      <c r="I14" s="57">
        <v>325414.21000000002</v>
      </c>
      <c r="J14" s="60">
        <f>I14/F14*100</f>
        <v>8.6163640989368009</v>
      </c>
      <c r="K14" s="61">
        <f>I14/G14*100</f>
        <v>92.789908753920741</v>
      </c>
    </row>
    <row r="15" spans="1:11" x14ac:dyDescent="0.25">
      <c r="A15" s="121" t="s">
        <v>36</v>
      </c>
      <c r="B15" s="122"/>
      <c r="C15" s="122"/>
      <c r="D15" s="122"/>
      <c r="E15" s="122"/>
      <c r="F15" s="56">
        <v>257117.42</v>
      </c>
      <c r="G15" s="56">
        <v>257200</v>
      </c>
      <c r="H15" s="25">
        <f>H9-H12</f>
        <v>0</v>
      </c>
      <c r="I15" s="56">
        <v>1128363.21</v>
      </c>
      <c r="J15" s="56">
        <f>J9-J12</f>
        <v>-99.746118879835862</v>
      </c>
      <c r="K15" s="62"/>
    </row>
    <row r="16" spans="1:11" ht="18" x14ac:dyDescent="0.25">
      <c r="A16" s="4"/>
      <c r="B16" s="15"/>
      <c r="C16" s="15"/>
      <c r="D16" s="15"/>
      <c r="E16" s="15"/>
      <c r="F16" s="15"/>
      <c r="G16" s="15"/>
      <c r="H16" s="16"/>
      <c r="I16" s="16"/>
      <c r="J16" s="16"/>
    </row>
    <row r="17" spans="1:11" ht="15.75" x14ac:dyDescent="0.25">
      <c r="A17" s="113" t="s">
        <v>17</v>
      </c>
      <c r="B17" s="114"/>
      <c r="C17" s="114"/>
      <c r="D17" s="114"/>
      <c r="E17" s="114"/>
      <c r="F17" s="114"/>
      <c r="G17" s="114"/>
      <c r="H17" s="114"/>
      <c r="I17" s="114"/>
      <c r="J17" s="114"/>
    </row>
    <row r="18" spans="1:11" ht="18" x14ac:dyDescent="0.25">
      <c r="A18" s="4"/>
      <c r="B18" s="15"/>
      <c r="C18" s="15"/>
      <c r="D18" s="15"/>
      <c r="E18" s="15"/>
      <c r="F18" s="15"/>
      <c r="G18" s="15"/>
      <c r="H18" s="16"/>
      <c r="I18" s="16"/>
      <c r="J18" s="16"/>
    </row>
    <row r="19" spans="1:11" ht="25.5" x14ac:dyDescent="0.25">
      <c r="A19" s="47" t="s">
        <v>54</v>
      </c>
      <c r="B19" s="24"/>
      <c r="C19" s="24"/>
      <c r="D19" s="48"/>
      <c r="E19" s="24"/>
      <c r="F19" s="3" t="s">
        <v>73</v>
      </c>
      <c r="G19" s="3" t="s">
        <v>55</v>
      </c>
      <c r="H19" s="3" t="s">
        <v>56</v>
      </c>
      <c r="I19" s="3" t="s">
        <v>74</v>
      </c>
      <c r="J19" s="3" t="s">
        <v>57</v>
      </c>
      <c r="K19" s="3" t="s">
        <v>57</v>
      </c>
    </row>
    <row r="20" spans="1:11" x14ac:dyDescent="0.25">
      <c r="A20" s="21"/>
      <c r="B20" s="22"/>
      <c r="C20" s="22">
        <v>1</v>
      </c>
      <c r="D20" s="23"/>
      <c r="E20" s="24"/>
      <c r="F20" s="3">
        <v>2</v>
      </c>
      <c r="G20" s="3">
        <v>3</v>
      </c>
      <c r="H20" s="3">
        <v>4</v>
      </c>
      <c r="I20" s="3">
        <v>5</v>
      </c>
      <c r="J20" s="3" t="s">
        <v>58</v>
      </c>
      <c r="K20" s="51" t="s">
        <v>59</v>
      </c>
    </row>
    <row r="21" spans="1:11" x14ac:dyDescent="0.25">
      <c r="A21" s="134" t="s">
        <v>29</v>
      </c>
      <c r="B21" s="135"/>
      <c r="C21" s="135"/>
      <c r="D21" s="135"/>
      <c r="E21" s="135"/>
      <c r="F21" s="26"/>
      <c r="G21" s="26"/>
      <c r="H21" s="26">
        <v>0</v>
      </c>
      <c r="I21" s="26"/>
      <c r="J21" s="33"/>
      <c r="K21" s="49"/>
    </row>
    <row r="22" spans="1:11" x14ac:dyDescent="0.25">
      <c r="A22" s="134" t="s">
        <v>30</v>
      </c>
      <c r="B22" s="135"/>
      <c r="C22" s="135"/>
      <c r="D22" s="135"/>
      <c r="E22" s="135"/>
      <c r="F22" s="26"/>
      <c r="G22" s="26"/>
      <c r="H22" s="26">
        <v>0</v>
      </c>
      <c r="I22" s="26"/>
      <c r="J22" s="33"/>
      <c r="K22" s="49"/>
    </row>
    <row r="23" spans="1:11" x14ac:dyDescent="0.25">
      <c r="A23" s="121" t="s">
        <v>2</v>
      </c>
      <c r="B23" s="122"/>
      <c r="C23" s="122"/>
      <c r="D23" s="122"/>
      <c r="E23" s="122"/>
      <c r="F23" s="25">
        <f>F21-F22</f>
        <v>0</v>
      </c>
      <c r="G23" s="25">
        <f t="shared" ref="G23:J23" si="2">G21-G22</f>
        <v>0</v>
      </c>
      <c r="H23" s="25">
        <f t="shared" si="2"/>
        <v>0</v>
      </c>
      <c r="I23" s="25">
        <f t="shared" si="2"/>
        <v>0</v>
      </c>
      <c r="J23" s="25">
        <f t="shared" si="2"/>
        <v>0</v>
      </c>
      <c r="K23" s="50"/>
    </row>
    <row r="24" spans="1:11" x14ac:dyDescent="0.25">
      <c r="A24" s="121" t="s">
        <v>37</v>
      </c>
      <c r="B24" s="122"/>
      <c r="C24" s="122"/>
      <c r="D24" s="122"/>
      <c r="E24" s="122"/>
      <c r="F24" s="56">
        <v>0</v>
      </c>
      <c r="G24" s="56">
        <v>0</v>
      </c>
      <c r="H24" s="56">
        <f t="shared" ref="H24" si="3">H15+H23</f>
        <v>0</v>
      </c>
      <c r="I24" s="56">
        <v>0</v>
      </c>
      <c r="J24" s="56">
        <v>0</v>
      </c>
      <c r="K24" s="62"/>
    </row>
    <row r="25" spans="1:11" ht="18" x14ac:dyDescent="0.25">
      <c r="A25" s="14"/>
      <c r="B25" s="15"/>
      <c r="C25" s="15"/>
      <c r="D25" s="15"/>
      <c r="E25" s="15"/>
      <c r="F25" s="15"/>
      <c r="G25" s="15"/>
      <c r="H25" s="16"/>
      <c r="I25" s="16"/>
      <c r="J25" s="16"/>
    </row>
    <row r="26" spans="1:11" ht="15.75" x14ac:dyDescent="0.25">
      <c r="A26" s="113" t="s">
        <v>38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1" ht="15.75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1"/>
    </row>
    <row r="28" spans="1:11" ht="25.5" x14ac:dyDescent="0.25">
      <c r="A28" s="47" t="s">
        <v>54</v>
      </c>
      <c r="B28" s="24"/>
      <c r="C28" s="24"/>
      <c r="D28" s="48"/>
      <c r="E28" s="24"/>
      <c r="F28" s="3" t="s">
        <v>73</v>
      </c>
      <c r="G28" s="3" t="s">
        <v>55</v>
      </c>
      <c r="H28" s="3" t="s">
        <v>56</v>
      </c>
      <c r="I28" s="3" t="s">
        <v>74</v>
      </c>
      <c r="J28" s="3" t="s">
        <v>57</v>
      </c>
      <c r="K28" s="3" t="s">
        <v>57</v>
      </c>
    </row>
    <row r="29" spans="1:11" x14ac:dyDescent="0.25">
      <c r="A29" s="47"/>
      <c r="B29" s="24"/>
      <c r="C29" s="24">
        <v>1</v>
      </c>
      <c r="D29" s="48"/>
      <c r="E29" s="24"/>
      <c r="F29" s="52">
        <v>2</v>
      </c>
      <c r="G29" s="52">
        <v>3</v>
      </c>
      <c r="H29" s="52">
        <v>4</v>
      </c>
      <c r="I29" s="52">
        <v>5</v>
      </c>
      <c r="J29" s="3" t="s">
        <v>58</v>
      </c>
      <c r="K29" s="51" t="s">
        <v>59</v>
      </c>
    </row>
    <row r="30" spans="1:11" ht="15" customHeight="1" x14ac:dyDescent="0.25">
      <c r="A30" s="127" t="s">
        <v>39</v>
      </c>
      <c r="B30" s="128"/>
      <c r="C30" s="128"/>
      <c r="D30" s="128"/>
      <c r="E30" s="129"/>
      <c r="F30" s="34"/>
      <c r="G30" s="34"/>
      <c r="H30" s="34">
        <v>0</v>
      </c>
      <c r="I30" s="71">
        <v>0</v>
      </c>
      <c r="J30" s="35">
        <v>0</v>
      </c>
      <c r="K30" s="54"/>
    </row>
    <row r="31" spans="1:11" ht="15" customHeight="1" x14ac:dyDescent="0.25">
      <c r="A31" s="132" t="s">
        <v>40</v>
      </c>
      <c r="B31" s="133"/>
      <c r="C31" s="133"/>
      <c r="D31" s="133"/>
      <c r="E31" s="133"/>
      <c r="F31" s="63"/>
      <c r="G31" s="63"/>
      <c r="H31" s="63">
        <f t="shared" ref="H31:J31" si="4">H24+H30</f>
        <v>0</v>
      </c>
      <c r="I31" s="63">
        <f>I15+I30</f>
        <v>1128363.21</v>
      </c>
      <c r="J31" s="64">
        <f t="shared" si="4"/>
        <v>0</v>
      </c>
      <c r="K31" s="62"/>
    </row>
    <row r="32" spans="1:11" ht="45" customHeight="1" x14ac:dyDescent="0.25">
      <c r="A32" s="123" t="s">
        <v>41</v>
      </c>
      <c r="B32" s="124"/>
      <c r="C32" s="124"/>
      <c r="D32" s="124"/>
      <c r="E32" s="125"/>
      <c r="F32" s="36"/>
      <c r="G32" s="63">
        <v>257117.42</v>
      </c>
      <c r="H32" s="36">
        <f>H15+H23+H30-H31</f>
        <v>0</v>
      </c>
      <c r="I32" s="63">
        <f t="shared" ref="H32:J32" si="5">I15+I23+I30-I31</f>
        <v>0</v>
      </c>
      <c r="J32" s="37">
        <f t="shared" si="5"/>
        <v>-99.746118879835862</v>
      </c>
      <c r="K32" s="50"/>
    </row>
    <row r="33" spans="1:11" ht="15.75" x14ac:dyDescent="0.25">
      <c r="A33" s="38"/>
      <c r="B33" s="39"/>
      <c r="C33" s="39"/>
      <c r="D33" s="39"/>
      <c r="E33" s="39"/>
      <c r="F33" s="39"/>
      <c r="G33" s="39"/>
      <c r="H33" s="39"/>
      <c r="I33" s="39"/>
      <c r="J33" s="39"/>
    </row>
    <row r="34" spans="1:11" ht="15.75" x14ac:dyDescent="0.25">
      <c r="A34" s="126" t="s">
        <v>35</v>
      </c>
      <c r="B34" s="126"/>
      <c r="C34" s="126"/>
      <c r="D34" s="126"/>
      <c r="E34" s="126"/>
      <c r="F34" s="126"/>
      <c r="G34" s="126"/>
      <c r="H34" s="126"/>
      <c r="I34" s="126"/>
      <c r="J34" s="126"/>
    </row>
    <row r="35" spans="1:11" ht="18" x14ac:dyDescent="0.25">
      <c r="A35" s="40"/>
      <c r="B35" s="41"/>
      <c r="C35" s="41"/>
      <c r="D35" s="41"/>
      <c r="E35" s="41"/>
      <c r="F35" s="41"/>
      <c r="G35" s="41"/>
      <c r="H35" s="42"/>
      <c r="I35" s="42"/>
      <c r="J35" s="42"/>
    </row>
    <row r="36" spans="1:11" ht="25.5" x14ac:dyDescent="0.25">
      <c r="A36" s="47" t="s">
        <v>54</v>
      </c>
      <c r="B36" s="24"/>
      <c r="C36" s="24"/>
      <c r="D36" s="48"/>
      <c r="E36" s="24"/>
      <c r="F36" s="43" t="s">
        <v>24</v>
      </c>
      <c r="G36" s="43" t="s">
        <v>22</v>
      </c>
      <c r="H36" s="43" t="s">
        <v>31</v>
      </c>
      <c r="I36" s="43" t="s">
        <v>32</v>
      </c>
      <c r="J36" s="43" t="s">
        <v>33</v>
      </c>
      <c r="K36" s="3" t="s">
        <v>57</v>
      </c>
    </row>
    <row r="37" spans="1:11" x14ac:dyDescent="0.25">
      <c r="A37" s="47"/>
      <c r="B37" s="24"/>
      <c r="C37" s="24">
        <v>1</v>
      </c>
      <c r="D37" s="48"/>
      <c r="E37" s="24"/>
      <c r="F37" s="53">
        <v>2</v>
      </c>
      <c r="G37" s="53">
        <v>3</v>
      </c>
      <c r="H37" s="53">
        <v>4</v>
      </c>
      <c r="I37" s="53">
        <v>5</v>
      </c>
      <c r="J37" s="3" t="s">
        <v>58</v>
      </c>
      <c r="K37" s="51" t="s">
        <v>59</v>
      </c>
    </row>
    <row r="38" spans="1:11" x14ac:dyDescent="0.25">
      <c r="A38" s="127" t="s">
        <v>39</v>
      </c>
      <c r="B38" s="128"/>
      <c r="C38" s="128"/>
      <c r="D38" s="128"/>
      <c r="E38" s="129"/>
      <c r="F38" s="34">
        <v>0</v>
      </c>
      <c r="G38" s="34">
        <f>F41</f>
        <v>0</v>
      </c>
      <c r="H38" s="34">
        <f>G41</f>
        <v>0</v>
      </c>
      <c r="I38" s="34">
        <f>H41</f>
        <v>0</v>
      </c>
      <c r="J38" s="35">
        <f>I41</f>
        <v>0</v>
      </c>
      <c r="K38" s="54"/>
    </row>
    <row r="39" spans="1:11" ht="28.5" customHeight="1" x14ac:dyDescent="0.25">
      <c r="A39" s="127" t="s">
        <v>42</v>
      </c>
      <c r="B39" s="128"/>
      <c r="C39" s="128"/>
      <c r="D39" s="128"/>
      <c r="E39" s="129"/>
      <c r="F39" s="34">
        <v>0</v>
      </c>
      <c r="G39" s="34">
        <v>0</v>
      </c>
      <c r="H39" s="34">
        <v>0</v>
      </c>
      <c r="I39" s="34">
        <v>0</v>
      </c>
      <c r="J39" s="35">
        <v>0</v>
      </c>
      <c r="K39" s="54"/>
    </row>
    <row r="40" spans="1:11" x14ac:dyDescent="0.25">
      <c r="A40" s="127" t="s">
        <v>43</v>
      </c>
      <c r="B40" s="130"/>
      <c r="C40" s="130"/>
      <c r="D40" s="130"/>
      <c r="E40" s="131"/>
      <c r="F40" s="34">
        <v>0</v>
      </c>
      <c r="G40" s="34">
        <v>0</v>
      </c>
      <c r="H40" s="34">
        <v>0</v>
      </c>
      <c r="I40" s="34">
        <v>0</v>
      </c>
      <c r="J40" s="35">
        <v>0</v>
      </c>
      <c r="K40" s="54"/>
    </row>
    <row r="41" spans="1:11" ht="15" customHeight="1" x14ac:dyDescent="0.25">
      <c r="A41" s="121" t="s">
        <v>40</v>
      </c>
      <c r="B41" s="122"/>
      <c r="C41" s="122"/>
      <c r="D41" s="122"/>
      <c r="E41" s="122"/>
      <c r="F41" s="27">
        <f>F38-F39+F40</f>
        <v>0</v>
      </c>
      <c r="G41" s="27">
        <f t="shared" ref="G41:J41" si="6">G38-G39+G40</f>
        <v>0</v>
      </c>
      <c r="H41" s="27">
        <f>H38-H39+H40</f>
        <v>0</v>
      </c>
      <c r="I41" s="27">
        <f t="shared" si="6"/>
        <v>0</v>
      </c>
      <c r="J41" s="44">
        <f t="shared" si="6"/>
        <v>0</v>
      </c>
      <c r="K41" s="50"/>
    </row>
    <row r="42" spans="1:11" ht="17.25" customHeight="1" x14ac:dyDescent="0.25"/>
    <row r="43" spans="1:11" ht="9" customHeight="1" x14ac:dyDescent="0.25"/>
  </sheetData>
  <sheetProtection algorithmName="SHA-512" hashValue="lW0O9xDNGvcJthtI8U9Z+b8DWmFuy8Murys2iqPREnAg8HB5MpCSBElRog/Es1Y2w4x6ppSosEWS9bsdCCrReA==" saltValue="eZT557tR71A8FJIbsamN2g==" spinCount="100000" sheet="1" objects="1" scenarios="1"/>
  <mergeCells count="23"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23:E23"/>
    <mergeCell ref="A24:E24"/>
    <mergeCell ref="A26:J26"/>
    <mergeCell ref="A30:E30"/>
    <mergeCell ref="A31:E31"/>
    <mergeCell ref="A41:E41"/>
    <mergeCell ref="A32:E32"/>
    <mergeCell ref="A34:J34"/>
    <mergeCell ref="A38:E38"/>
    <mergeCell ref="A39:E39"/>
    <mergeCell ref="A40:E40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workbookViewId="0">
      <selection activeCell="A5" sqref="A5:H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1.5703125" customWidth="1"/>
    <col min="4" max="8" width="25.28515625" customWidth="1"/>
    <col min="9" max="9" width="10.42578125" customWidth="1"/>
  </cols>
  <sheetData>
    <row r="1" spans="1:9" ht="42" customHeight="1" x14ac:dyDescent="0.25">
      <c r="A1" s="113"/>
      <c r="B1" s="113"/>
      <c r="C1" s="113"/>
      <c r="D1" s="113"/>
      <c r="E1" s="113"/>
      <c r="F1" s="113"/>
      <c r="G1" s="113"/>
      <c r="H1" s="113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113" t="s">
        <v>14</v>
      </c>
      <c r="B3" s="113"/>
      <c r="C3" s="113"/>
      <c r="D3" s="113"/>
      <c r="E3" s="113"/>
      <c r="F3" s="113"/>
      <c r="G3" s="113"/>
      <c r="H3" s="113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113" t="s">
        <v>4</v>
      </c>
      <c r="B5" s="113"/>
      <c r="C5" s="113"/>
      <c r="D5" s="113"/>
      <c r="E5" s="113"/>
      <c r="F5" s="113"/>
      <c r="G5" s="113"/>
      <c r="H5" s="113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15.75" customHeight="1" x14ac:dyDescent="0.25">
      <c r="A7" s="113" t="s">
        <v>60</v>
      </c>
      <c r="B7" s="113"/>
      <c r="C7" s="113"/>
      <c r="D7" s="113"/>
      <c r="E7" s="113"/>
      <c r="F7" s="113"/>
      <c r="G7" s="113"/>
      <c r="H7" s="113"/>
    </row>
    <row r="8" spans="1:9" ht="18" x14ac:dyDescent="0.25">
      <c r="A8" s="4"/>
      <c r="B8" s="4"/>
      <c r="C8" s="4"/>
      <c r="D8" s="4"/>
      <c r="E8" s="4"/>
      <c r="F8" s="4"/>
      <c r="G8" s="5"/>
      <c r="H8" s="5"/>
    </row>
    <row r="9" spans="1:9" ht="25.5" x14ac:dyDescent="0.25">
      <c r="A9" s="13" t="s">
        <v>5</v>
      </c>
      <c r="B9" s="12" t="s">
        <v>6</v>
      </c>
      <c r="C9" s="12" t="s">
        <v>3</v>
      </c>
      <c r="D9" s="13" t="s">
        <v>134</v>
      </c>
      <c r="E9" s="13" t="s">
        <v>132</v>
      </c>
      <c r="F9" s="13" t="s">
        <v>135</v>
      </c>
      <c r="G9" s="13" t="s">
        <v>133</v>
      </c>
      <c r="H9" s="13" t="s">
        <v>57</v>
      </c>
      <c r="I9" s="13" t="s">
        <v>57</v>
      </c>
    </row>
    <row r="10" spans="1:9" ht="25.5" x14ac:dyDescent="0.25">
      <c r="A10" s="13"/>
      <c r="B10" s="12"/>
      <c r="C10" s="12">
        <v>1</v>
      </c>
      <c r="D10" s="12">
        <v>2</v>
      </c>
      <c r="E10" s="12">
        <v>3</v>
      </c>
      <c r="F10" s="12">
        <v>4</v>
      </c>
      <c r="G10" s="12">
        <v>5</v>
      </c>
      <c r="H10" s="12" t="s">
        <v>58</v>
      </c>
      <c r="I10" s="12" t="s">
        <v>59</v>
      </c>
    </row>
    <row r="11" spans="1:9" x14ac:dyDescent="0.25">
      <c r="A11" s="75"/>
      <c r="B11" s="76"/>
      <c r="C11" s="77" t="s">
        <v>0</v>
      </c>
      <c r="D11" s="78">
        <f>SUM(D12)</f>
        <v>10141782.41</v>
      </c>
      <c r="E11" s="78">
        <f>SUM(E12)</f>
        <v>4493200</v>
      </c>
      <c r="F11" s="78"/>
      <c r="G11" s="78">
        <f>SUM(G12)+(G19)</f>
        <v>4968918.1999999993</v>
      </c>
      <c r="H11" s="78">
        <f>G11/D11*100</f>
        <v>48.994525805449605</v>
      </c>
      <c r="I11" s="62">
        <f>G11/E11*100</f>
        <v>110.58751446630461</v>
      </c>
    </row>
    <row r="12" spans="1:9" ht="15.75" customHeight="1" x14ac:dyDescent="0.25">
      <c r="A12" s="8">
        <v>6</v>
      </c>
      <c r="B12" s="8"/>
      <c r="C12" s="8" t="s">
        <v>7</v>
      </c>
      <c r="D12" s="65">
        <f>SUM(D13:D18)</f>
        <v>10141782.41</v>
      </c>
      <c r="E12" s="65">
        <f>SUM(E13:E22)</f>
        <v>4493200</v>
      </c>
      <c r="F12" s="66"/>
      <c r="G12" s="67">
        <f>SUM(G13:G18)</f>
        <v>4967762.1999999993</v>
      </c>
      <c r="H12" s="92">
        <f>G12/D12*100</f>
        <v>48.983127414582341</v>
      </c>
      <c r="I12" s="58">
        <f>G12/E12*100</f>
        <v>110.56178669990206</v>
      </c>
    </row>
    <row r="13" spans="1:9" ht="25.5" x14ac:dyDescent="0.25">
      <c r="A13" s="8"/>
      <c r="B13" s="11">
        <v>63</v>
      </c>
      <c r="C13" s="11" t="s">
        <v>19</v>
      </c>
      <c r="D13" s="67">
        <v>4611738.8899999997</v>
      </c>
      <c r="E13" s="67">
        <v>105000</v>
      </c>
      <c r="F13" s="68"/>
      <c r="G13" s="67">
        <v>863130.91</v>
      </c>
      <c r="H13" s="92">
        <f t="shared" ref="H13:H17" si="0">G13/D13*100</f>
        <v>18.715953582532514</v>
      </c>
      <c r="I13" s="58">
        <f t="shared" ref="I13:I17" si="1">G13/E13*100</f>
        <v>822.02943809523822</v>
      </c>
    </row>
    <row r="14" spans="1:9" x14ac:dyDescent="0.25">
      <c r="A14" s="8"/>
      <c r="B14" s="11">
        <v>64</v>
      </c>
      <c r="C14" s="11" t="s">
        <v>51</v>
      </c>
      <c r="D14" s="67">
        <v>6202.7</v>
      </c>
      <c r="E14" s="67">
        <v>6000</v>
      </c>
      <c r="F14" s="68"/>
      <c r="G14" s="67">
        <v>5985.34</v>
      </c>
      <c r="H14" s="92"/>
      <c r="I14" s="58"/>
    </row>
    <row r="15" spans="1:9" ht="38.25" x14ac:dyDescent="0.25">
      <c r="A15" s="8"/>
      <c r="B15" s="11">
        <v>65</v>
      </c>
      <c r="C15" s="11" t="s">
        <v>52</v>
      </c>
      <c r="D15" s="67">
        <v>33257.14</v>
      </c>
      <c r="E15" s="67">
        <v>0</v>
      </c>
      <c r="F15" s="68"/>
      <c r="G15" s="67">
        <v>14000</v>
      </c>
      <c r="H15" s="92">
        <f t="shared" si="0"/>
        <v>42.096223547785527</v>
      </c>
      <c r="I15" s="58" t="e">
        <f t="shared" si="1"/>
        <v>#DIV/0!</v>
      </c>
    </row>
    <row r="16" spans="1:9" ht="41.25" customHeight="1" x14ac:dyDescent="0.25">
      <c r="A16" s="8"/>
      <c r="B16" s="11">
        <v>66</v>
      </c>
      <c r="C16" s="11" t="s">
        <v>53</v>
      </c>
      <c r="D16" s="67">
        <v>344676.39</v>
      </c>
      <c r="E16" s="67">
        <v>440000</v>
      </c>
      <c r="F16" s="68"/>
      <c r="G16" s="67">
        <v>768989.65</v>
      </c>
      <c r="H16" s="92">
        <f t="shared" si="0"/>
        <v>223.10482304865732</v>
      </c>
      <c r="I16" s="58">
        <f t="shared" si="1"/>
        <v>174.770375</v>
      </c>
    </row>
    <row r="17" spans="1:9" ht="25.5" x14ac:dyDescent="0.25">
      <c r="A17" s="9"/>
      <c r="B17" s="9">
        <v>67</v>
      </c>
      <c r="C17" s="11" t="s">
        <v>20</v>
      </c>
      <c r="D17" s="67">
        <v>5145907.29</v>
      </c>
      <c r="E17" s="67">
        <v>3685000</v>
      </c>
      <c r="F17" s="68"/>
      <c r="G17" s="67">
        <v>3315656.3</v>
      </c>
      <c r="H17" s="92">
        <f t="shared" si="0"/>
        <v>64.432880600925088</v>
      </c>
      <c r="I17" s="58">
        <f t="shared" si="1"/>
        <v>89.977104477611931</v>
      </c>
    </row>
    <row r="18" spans="1:9" x14ac:dyDescent="0.25">
      <c r="A18" s="9"/>
      <c r="B18" s="9">
        <v>68</v>
      </c>
      <c r="C18" s="11" t="s">
        <v>61</v>
      </c>
      <c r="D18" s="67">
        <v>0</v>
      </c>
      <c r="E18" s="67">
        <v>0</v>
      </c>
      <c r="F18" s="68"/>
      <c r="G18" s="68">
        <v>0</v>
      </c>
      <c r="H18" s="92">
        <v>0</v>
      </c>
      <c r="I18" s="58"/>
    </row>
    <row r="19" spans="1:9" ht="25.5" x14ac:dyDescent="0.25">
      <c r="A19" s="10">
        <v>7</v>
      </c>
      <c r="B19" s="10"/>
      <c r="C19" s="17" t="s">
        <v>8</v>
      </c>
      <c r="D19" s="66"/>
      <c r="E19" s="66"/>
      <c r="F19" s="66"/>
      <c r="G19" s="67">
        <f>SUM(G20)</f>
        <v>1156</v>
      </c>
      <c r="H19" s="92">
        <v>0</v>
      </c>
      <c r="I19" s="58"/>
    </row>
    <row r="20" spans="1:9" ht="25.5" x14ac:dyDescent="0.25">
      <c r="A20" s="11"/>
      <c r="B20" s="11">
        <v>72</v>
      </c>
      <c r="C20" s="18" t="s">
        <v>18</v>
      </c>
      <c r="D20" s="69"/>
      <c r="E20" s="68"/>
      <c r="F20" s="68"/>
      <c r="G20" s="67">
        <v>1156</v>
      </c>
      <c r="H20" s="92">
        <v>0</v>
      </c>
      <c r="I20" s="49"/>
    </row>
    <row r="21" spans="1:9" x14ac:dyDescent="0.25">
      <c r="A21" s="10">
        <v>9</v>
      </c>
      <c r="B21" s="10"/>
      <c r="C21" s="17"/>
      <c r="D21" s="66"/>
      <c r="E21" s="66"/>
      <c r="F21" s="66"/>
      <c r="G21" s="68"/>
      <c r="H21" s="92">
        <v>0</v>
      </c>
      <c r="I21" s="49"/>
    </row>
    <row r="22" spans="1:9" x14ac:dyDescent="0.25">
      <c r="A22" s="11"/>
      <c r="B22" s="11">
        <v>92</v>
      </c>
      <c r="C22" s="18" t="s">
        <v>78</v>
      </c>
      <c r="D22" s="69">
        <v>257117.42</v>
      </c>
      <c r="E22" s="67">
        <v>257200</v>
      </c>
      <c r="F22" s="68"/>
      <c r="G22" s="67">
        <v>269898.87</v>
      </c>
      <c r="H22" s="92">
        <v>0</v>
      </c>
      <c r="I22" s="49"/>
    </row>
    <row r="23" spans="1:9" ht="15.75" x14ac:dyDescent="0.25">
      <c r="A23" s="113" t="s">
        <v>34</v>
      </c>
      <c r="B23" s="141"/>
      <c r="C23" s="141"/>
      <c r="D23" s="141"/>
      <c r="E23" s="141"/>
      <c r="F23" s="141"/>
      <c r="G23" s="141"/>
      <c r="H23" s="141"/>
    </row>
    <row r="24" spans="1:9" ht="18" x14ac:dyDescent="0.25">
      <c r="A24" s="4"/>
      <c r="B24" s="4"/>
      <c r="C24" s="4"/>
      <c r="D24" s="4"/>
      <c r="E24" s="4"/>
      <c r="F24" s="4"/>
      <c r="G24" s="5"/>
      <c r="H24" s="5"/>
    </row>
    <row r="25" spans="1:9" ht="25.5" x14ac:dyDescent="0.25">
      <c r="A25" s="13" t="s">
        <v>5</v>
      </c>
      <c r="B25" s="12" t="s">
        <v>6</v>
      </c>
      <c r="C25" s="12" t="s">
        <v>9</v>
      </c>
      <c r="D25" s="13" t="s">
        <v>134</v>
      </c>
      <c r="E25" s="13" t="s">
        <v>132</v>
      </c>
      <c r="F25" s="13" t="s">
        <v>135</v>
      </c>
      <c r="G25" s="13" t="s">
        <v>133</v>
      </c>
      <c r="H25" s="13" t="s">
        <v>57</v>
      </c>
      <c r="I25" s="13" t="s">
        <v>57</v>
      </c>
    </row>
    <row r="26" spans="1:9" x14ac:dyDescent="0.25">
      <c r="A26" s="13"/>
      <c r="B26" s="12"/>
      <c r="C26" s="12">
        <v>1</v>
      </c>
      <c r="D26" s="12">
        <v>2</v>
      </c>
      <c r="E26" s="13">
        <v>3</v>
      </c>
      <c r="F26" s="13">
        <v>4</v>
      </c>
      <c r="G26" s="13">
        <v>5</v>
      </c>
      <c r="H26" s="12" t="s">
        <v>58</v>
      </c>
      <c r="I26" s="12" t="s">
        <v>59</v>
      </c>
    </row>
    <row r="27" spans="1:9" x14ac:dyDescent="0.25">
      <c r="A27" s="75"/>
      <c r="B27" s="76"/>
      <c r="C27" s="77" t="s">
        <v>1</v>
      </c>
      <c r="D27" s="78">
        <f>SUM(D28++D32)</f>
        <v>6478121.4399999995</v>
      </c>
      <c r="E27" s="78">
        <f>SUM(E28+E32)</f>
        <v>4493200</v>
      </c>
      <c r="F27" s="78"/>
      <c r="G27" s="79">
        <f>SUM(G28+G32)</f>
        <v>5238817.07</v>
      </c>
      <c r="H27" s="78">
        <f>G27/D27*100</f>
        <v>80.86938657327795</v>
      </c>
      <c r="I27" s="62">
        <f>G27/E27*100</f>
        <v>116.59434412000356</v>
      </c>
    </row>
    <row r="28" spans="1:9" ht="15.75" customHeight="1" x14ac:dyDescent="0.25">
      <c r="A28" s="8">
        <v>3</v>
      </c>
      <c r="B28" s="8"/>
      <c r="C28" s="8" t="s">
        <v>10</v>
      </c>
      <c r="D28" s="65">
        <f>SUM(D29:D31)</f>
        <v>2701421.5900000003</v>
      </c>
      <c r="E28" s="65">
        <f>SUM(E29:E31)</f>
        <v>4142500</v>
      </c>
      <c r="F28" s="66"/>
      <c r="G28" s="74">
        <f>SUM(G29:G31)</f>
        <v>3785039.65</v>
      </c>
      <c r="H28" s="92">
        <f t="shared" ref="H28:H34" si="2">G28/D28*100</f>
        <v>140.11288219548138</v>
      </c>
      <c r="I28" s="58">
        <f t="shared" ref="I28:I34" si="3">G28/E28*100</f>
        <v>91.370902836451421</v>
      </c>
    </row>
    <row r="29" spans="1:9" ht="15.75" customHeight="1" x14ac:dyDescent="0.25">
      <c r="A29" s="8"/>
      <c r="B29" s="11">
        <v>31</v>
      </c>
      <c r="C29" s="11" t="s">
        <v>11</v>
      </c>
      <c r="D29" s="67">
        <v>1910763.52</v>
      </c>
      <c r="E29" s="67">
        <v>2805200</v>
      </c>
      <c r="F29" s="68"/>
      <c r="G29" s="70">
        <v>2707635.01</v>
      </c>
      <c r="H29" s="92">
        <f t="shared" si="2"/>
        <v>141.70434915985834</v>
      </c>
      <c r="I29" s="58">
        <f t="shared" si="3"/>
        <v>96.521995223156992</v>
      </c>
    </row>
    <row r="30" spans="1:9" x14ac:dyDescent="0.25">
      <c r="A30" s="9"/>
      <c r="B30" s="9">
        <v>32</v>
      </c>
      <c r="C30" s="9" t="s">
        <v>15</v>
      </c>
      <c r="D30" s="67">
        <v>787481.35</v>
      </c>
      <c r="E30" s="67">
        <v>1330300</v>
      </c>
      <c r="F30" s="68"/>
      <c r="G30" s="70">
        <v>1069267.6100000001</v>
      </c>
      <c r="H30" s="92">
        <f t="shared" si="2"/>
        <v>135.78322965997862</v>
      </c>
      <c r="I30" s="58">
        <f t="shared" si="3"/>
        <v>80.377930541983019</v>
      </c>
    </row>
    <row r="31" spans="1:9" x14ac:dyDescent="0.25">
      <c r="A31" s="9"/>
      <c r="B31" s="9">
        <v>34</v>
      </c>
      <c r="C31" s="19" t="s">
        <v>44</v>
      </c>
      <c r="D31" s="67">
        <v>3176.72</v>
      </c>
      <c r="E31" s="67">
        <v>7000</v>
      </c>
      <c r="F31" s="68"/>
      <c r="G31" s="70">
        <v>8137.03</v>
      </c>
      <c r="H31" s="92">
        <f t="shared" si="2"/>
        <v>256.14564708252539</v>
      </c>
      <c r="I31" s="58">
        <f t="shared" si="3"/>
        <v>116.2432857142857</v>
      </c>
    </row>
    <row r="32" spans="1:9" ht="25.5" x14ac:dyDescent="0.25">
      <c r="A32" s="10">
        <v>4</v>
      </c>
      <c r="B32" s="10"/>
      <c r="C32" s="17" t="s">
        <v>12</v>
      </c>
      <c r="D32" s="65">
        <f>SUM(D33+D34)</f>
        <v>3776699.8499999996</v>
      </c>
      <c r="E32" s="65">
        <f>SUM(E33:E34)</f>
        <v>350700</v>
      </c>
      <c r="F32" s="66"/>
      <c r="G32" s="74">
        <f>SUM(G33:G349)</f>
        <v>1453777.42</v>
      </c>
      <c r="H32" s="92">
        <f t="shared" si="2"/>
        <v>38.493326918738333</v>
      </c>
      <c r="I32" s="58">
        <f t="shared" si="3"/>
        <v>414.53590533219273</v>
      </c>
    </row>
    <row r="33" spans="1:9" ht="25.5" x14ac:dyDescent="0.25">
      <c r="A33" s="11"/>
      <c r="B33" s="11">
        <v>42</v>
      </c>
      <c r="C33" s="18" t="s">
        <v>21</v>
      </c>
      <c r="D33" s="67">
        <v>107754.82</v>
      </c>
      <c r="E33" s="67">
        <v>299200</v>
      </c>
      <c r="F33" s="68"/>
      <c r="G33" s="70">
        <v>273149.21000000002</v>
      </c>
      <c r="H33" s="92">
        <f t="shared" si="2"/>
        <v>253.49140762334343</v>
      </c>
      <c r="I33" s="58">
        <f t="shared" si="3"/>
        <v>91.293185160427811</v>
      </c>
    </row>
    <row r="34" spans="1:9" ht="25.5" x14ac:dyDescent="0.25">
      <c r="A34" s="11"/>
      <c r="B34" s="11">
        <v>45</v>
      </c>
      <c r="C34" s="18" t="s">
        <v>79</v>
      </c>
      <c r="D34" s="67">
        <v>3668945.03</v>
      </c>
      <c r="E34" s="67">
        <v>51500</v>
      </c>
      <c r="F34" s="68"/>
      <c r="G34" s="70">
        <v>52265</v>
      </c>
      <c r="H34" s="92">
        <f t="shared" si="2"/>
        <v>1.424523931883493</v>
      </c>
      <c r="I34" s="58">
        <f t="shared" si="3"/>
        <v>101.48543689320388</v>
      </c>
    </row>
    <row r="35" spans="1:9" x14ac:dyDescent="0.25">
      <c r="A35" s="72">
        <v>9</v>
      </c>
      <c r="B35" s="73" t="s">
        <v>80</v>
      </c>
      <c r="C35" s="49"/>
      <c r="D35" s="49"/>
      <c r="E35" s="49"/>
      <c r="F35" s="49"/>
      <c r="G35" s="49"/>
      <c r="H35" s="49"/>
      <c r="I35" s="49"/>
    </row>
    <row r="36" spans="1:9" x14ac:dyDescent="0.25">
      <c r="A36" s="49"/>
      <c r="B36" s="73">
        <v>92</v>
      </c>
      <c r="C36" s="18" t="s">
        <v>78</v>
      </c>
      <c r="D36" s="49"/>
      <c r="E36" s="67">
        <v>257200</v>
      </c>
      <c r="F36" s="49"/>
      <c r="G36" s="98">
        <v>1128363.21</v>
      </c>
      <c r="H36" s="49"/>
      <c r="I36" s="49"/>
    </row>
    <row r="39" spans="1:9" x14ac:dyDescent="0.25">
      <c r="C39" t="s">
        <v>136</v>
      </c>
    </row>
  </sheetData>
  <sheetProtection algorithmName="SHA-512" hashValue="DahWQBoPQXyxYARyYbVHHmBQfo0uWUbP+sSLziICiQOx9uHG6tti/XN2ZSOf4WfmRGRmqOoRk0gXEnEI7iyo8A==" saltValue="+COVTuYCMn9mMRoLeIM4CA==" spinCount="100000" sheet="1" objects="1" scenarios="1"/>
  <mergeCells count="5">
    <mergeCell ref="A23:H23"/>
    <mergeCell ref="A1:H1"/>
    <mergeCell ref="A3:H3"/>
    <mergeCell ref="A5:H5"/>
    <mergeCell ref="A7:H7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4737-5F99-4A33-BDC4-E1365D1837A3}">
  <sheetPr>
    <pageSetUpPr fitToPage="1"/>
  </sheetPr>
  <dimension ref="A1:Y55"/>
  <sheetViews>
    <sheetView topLeftCell="A18" workbookViewId="0">
      <selection activeCell="I10" sqref="I10"/>
    </sheetView>
  </sheetViews>
  <sheetFormatPr defaultRowHeight="15" x14ac:dyDescent="0.25"/>
  <cols>
    <col min="7" max="7" width="12.28515625" bestFit="1" customWidth="1"/>
    <col min="16" max="16" width="14.28515625" customWidth="1"/>
    <col min="24" max="24" width="12.7109375" bestFit="1" customWidth="1"/>
    <col min="25" max="25" width="15.28515625" customWidth="1"/>
    <col min="263" max="263" width="12.28515625" bestFit="1" customWidth="1"/>
    <col min="272" max="272" width="14.28515625" customWidth="1"/>
    <col min="280" max="280" width="12.7109375" bestFit="1" customWidth="1"/>
    <col min="281" max="281" width="15.28515625" customWidth="1"/>
    <col min="519" max="519" width="12.28515625" bestFit="1" customWidth="1"/>
    <col min="528" max="528" width="14.28515625" customWidth="1"/>
    <col min="536" max="536" width="12.7109375" bestFit="1" customWidth="1"/>
    <col min="537" max="537" width="15.28515625" customWidth="1"/>
    <col min="775" max="775" width="12.28515625" bestFit="1" customWidth="1"/>
    <col min="784" max="784" width="14.28515625" customWidth="1"/>
    <col min="792" max="792" width="12.7109375" bestFit="1" customWidth="1"/>
    <col min="793" max="793" width="15.28515625" customWidth="1"/>
    <col min="1031" max="1031" width="12.28515625" bestFit="1" customWidth="1"/>
    <col min="1040" max="1040" width="14.28515625" customWidth="1"/>
    <col min="1048" max="1048" width="12.7109375" bestFit="1" customWidth="1"/>
    <col min="1049" max="1049" width="15.28515625" customWidth="1"/>
    <col min="1287" max="1287" width="12.28515625" bestFit="1" customWidth="1"/>
    <col min="1296" max="1296" width="14.28515625" customWidth="1"/>
    <col min="1304" max="1304" width="12.7109375" bestFit="1" customWidth="1"/>
    <col min="1305" max="1305" width="15.28515625" customWidth="1"/>
    <col min="1543" max="1543" width="12.28515625" bestFit="1" customWidth="1"/>
    <col min="1552" max="1552" width="14.28515625" customWidth="1"/>
    <col min="1560" max="1560" width="12.7109375" bestFit="1" customWidth="1"/>
    <col min="1561" max="1561" width="15.28515625" customWidth="1"/>
    <col min="1799" max="1799" width="12.28515625" bestFit="1" customWidth="1"/>
    <col min="1808" max="1808" width="14.28515625" customWidth="1"/>
    <col min="1816" max="1816" width="12.7109375" bestFit="1" customWidth="1"/>
    <col min="1817" max="1817" width="15.28515625" customWidth="1"/>
    <col min="2055" max="2055" width="12.28515625" bestFit="1" customWidth="1"/>
    <col min="2064" max="2064" width="14.28515625" customWidth="1"/>
    <col min="2072" max="2072" width="12.7109375" bestFit="1" customWidth="1"/>
    <col min="2073" max="2073" width="15.28515625" customWidth="1"/>
    <col min="2311" max="2311" width="12.28515625" bestFit="1" customWidth="1"/>
    <col min="2320" max="2320" width="14.28515625" customWidth="1"/>
    <col min="2328" max="2328" width="12.7109375" bestFit="1" customWidth="1"/>
    <col min="2329" max="2329" width="15.28515625" customWidth="1"/>
    <col min="2567" max="2567" width="12.28515625" bestFit="1" customWidth="1"/>
    <col min="2576" max="2576" width="14.28515625" customWidth="1"/>
    <col min="2584" max="2584" width="12.7109375" bestFit="1" customWidth="1"/>
    <col min="2585" max="2585" width="15.28515625" customWidth="1"/>
    <col min="2823" max="2823" width="12.28515625" bestFit="1" customWidth="1"/>
    <col min="2832" max="2832" width="14.28515625" customWidth="1"/>
    <col min="2840" max="2840" width="12.7109375" bestFit="1" customWidth="1"/>
    <col min="2841" max="2841" width="15.28515625" customWidth="1"/>
    <col min="3079" max="3079" width="12.28515625" bestFit="1" customWidth="1"/>
    <col min="3088" max="3088" width="14.28515625" customWidth="1"/>
    <col min="3096" max="3096" width="12.7109375" bestFit="1" customWidth="1"/>
    <col min="3097" max="3097" width="15.28515625" customWidth="1"/>
    <col min="3335" max="3335" width="12.28515625" bestFit="1" customWidth="1"/>
    <col min="3344" max="3344" width="14.28515625" customWidth="1"/>
    <col min="3352" max="3352" width="12.7109375" bestFit="1" customWidth="1"/>
    <col min="3353" max="3353" width="15.28515625" customWidth="1"/>
    <col min="3591" max="3591" width="12.28515625" bestFit="1" customWidth="1"/>
    <col min="3600" max="3600" width="14.28515625" customWidth="1"/>
    <col min="3608" max="3608" width="12.7109375" bestFit="1" customWidth="1"/>
    <col min="3609" max="3609" width="15.28515625" customWidth="1"/>
    <col min="3847" max="3847" width="12.28515625" bestFit="1" customWidth="1"/>
    <col min="3856" max="3856" width="14.28515625" customWidth="1"/>
    <col min="3864" max="3864" width="12.7109375" bestFit="1" customWidth="1"/>
    <col min="3865" max="3865" width="15.28515625" customWidth="1"/>
    <col min="4103" max="4103" width="12.28515625" bestFit="1" customWidth="1"/>
    <col min="4112" max="4112" width="14.28515625" customWidth="1"/>
    <col min="4120" max="4120" width="12.7109375" bestFit="1" customWidth="1"/>
    <col min="4121" max="4121" width="15.28515625" customWidth="1"/>
    <col min="4359" max="4359" width="12.28515625" bestFit="1" customWidth="1"/>
    <col min="4368" max="4368" width="14.28515625" customWidth="1"/>
    <col min="4376" max="4376" width="12.7109375" bestFit="1" customWidth="1"/>
    <col min="4377" max="4377" width="15.28515625" customWidth="1"/>
    <col min="4615" max="4615" width="12.28515625" bestFit="1" customWidth="1"/>
    <col min="4624" max="4624" width="14.28515625" customWidth="1"/>
    <col min="4632" max="4632" width="12.7109375" bestFit="1" customWidth="1"/>
    <col min="4633" max="4633" width="15.28515625" customWidth="1"/>
    <col min="4871" max="4871" width="12.28515625" bestFit="1" customWidth="1"/>
    <col min="4880" max="4880" width="14.28515625" customWidth="1"/>
    <col min="4888" max="4888" width="12.7109375" bestFit="1" customWidth="1"/>
    <col min="4889" max="4889" width="15.28515625" customWidth="1"/>
    <col min="5127" max="5127" width="12.28515625" bestFit="1" customWidth="1"/>
    <col min="5136" max="5136" width="14.28515625" customWidth="1"/>
    <col min="5144" max="5144" width="12.7109375" bestFit="1" customWidth="1"/>
    <col min="5145" max="5145" width="15.28515625" customWidth="1"/>
    <col min="5383" max="5383" width="12.28515625" bestFit="1" customWidth="1"/>
    <col min="5392" max="5392" width="14.28515625" customWidth="1"/>
    <col min="5400" max="5400" width="12.7109375" bestFit="1" customWidth="1"/>
    <col min="5401" max="5401" width="15.28515625" customWidth="1"/>
    <col min="5639" max="5639" width="12.28515625" bestFit="1" customWidth="1"/>
    <col min="5648" max="5648" width="14.28515625" customWidth="1"/>
    <col min="5656" max="5656" width="12.7109375" bestFit="1" customWidth="1"/>
    <col min="5657" max="5657" width="15.28515625" customWidth="1"/>
    <col min="5895" max="5895" width="12.28515625" bestFit="1" customWidth="1"/>
    <col min="5904" max="5904" width="14.28515625" customWidth="1"/>
    <col min="5912" max="5912" width="12.7109375" bestFit="1" customWidth="1"/>
    <col min="5913" max="5913" width="15.28515625" customWidth="1"/>
    <col min="6151" max="6151" width="12.28515625" bestFit="1" customWidth="1"/>
    <col min="6160" max="6160" width="14.28515625" customWidth="1"/>
    <col min="6168" max="6168" width="12.7109375" bestFit="1" customWidth="1"/>
    <col min="6169" max="6169" width="15.28515625" customWidth="1"/>
    <col min="6407" max="6407" width="12.28515625" bestFit="1" customWidth="1"/>
    <col min="6416" max="6416" width="14.28515625" customWidth="1"/>
    <col min="6424" max="6424" width="12.7109375" bestFit="1" customWidth="1"/>
    <col min="6425" max="6425" width="15.28515625" customWidth="1"/>
    <col min="6663" max="6663" width="12.28515625" bestFit="1" customWidth="1"/>
    <col min="6672" max="6672" width="14.28515625" customWidth="1"/>
    <col min="6680" max="6680" width="12.7109375" bestFit="1" customWidth="1"/>
    <col min="6681" max="6681" width="15.28515625" customWidth="1"/>
    <col min="6919" max="6919" width="12.28515625" bestFit="1" customWidth="1"/>
    <col min="6928" max="6928" width="14.28515625" customWidth="1"/>
    <col min="6936" max="6936" width="12.7109375" bestFit="1" customWidth="1"/>
    <col min="6937" max="6937" width="15.28515625" customWidth="1"/>
    <col min="7175" max="7175" width="12.28515625" bestFit="1" customWidth="1"/>
    <col min="7184" max="7184" width="14.28515625" customWidth="1"/>
    <col min="7192" max="7192" width="12.7109375" bestFit="1" customWidth="1"/>
    <col min="7193" max="7193" width="15.28515625" customWidth="1"/>
    <col min="7431" max="7431" width="12.28515625" bestFit="1" customWidth="1"/>
    <col min="7440" max="7440" width="14.28515625" customWidth="1"/>
    <col min="7448" max="7448" width="12.7109375" bestFit="1" customWidth="1"/>
    <col min="7449" max="7449" width="15.28515625" customWidth="1"/>
    <col min="7687" max="7687" width="12.28515625" bestFit="1" customWidth="1"/>
    <col min="7696" max="7696" width="14.28515625" customWidth="1"/>
    <col min="7704" max="7704" width="12.7109375" bestFit="1" customWidth="1"/>
    <col min="7705" max="7705" width="15.28515625" customWidth="1"/>
    <col min="7943" max="7943" width="12.28515625" bestFit="1" customWidth="1"/>
    <col min="7952" max="7952" width="14.28515625" customWidth="1"/>
    <col min="7960" max="7960" width="12.7109375" bestFit="1" customWidth="1"/>
    <col min="7961" max="7961" width="15.28515625" customWidth="1"/>
    <col min="8199" max="8199" width="12.28515625" bestFit="1" customWidth="1"/>
    <col min="8208" max="8208" width="14.28515625" customWidth="1"/>
    <col min="8216" max="8216" width="12.7109375" bestFit="1" customWidth="1"/>
    <col min="8217" max="8217" width="15.28515625" customWidth="1"/>
    <col min="8455" max="8455" width="12.28515625" bestFit="1" customWidth="1"/>
    <col min="8464" max="8464" width="14.28515625" customWidth="1"/>
    <col min="8472" max="8472" width="12.7109375" bestFit="1" customWidth="1"/>
    <col min="8473" max="8473" width="15.28515625" customWidth="1"/>
    <col min="8711" max="8711" width="12.28515625" bestFit="1" customWidth="1"/>
    <col min="8720" max="8720" width="14.28515625" customWidth="1"/>
    <col min="8728" max="8728" width="12.7109375" bestFit="1" customWidth="1"/>
    <col min="8729" max="8729" width="15.28515625" customWidth="1"/>
    <col min="8967" max="8967" width="12.28515625" bestFit="1" customWidth="1"/>
    <col min="8976" max="8976" width="14.28515625" customWidth="1"/>
    <col min="8984" max="8984" width="12.7109375" bestFit="1" customWidth="1"/>
    <col min="8985" max="8985" width="15.28515625" customWidth="1"/>
    <col min="9223" max="9223" width="12.28515625" bestFit="1" customWidth="1"/>
    <col min="9232" max="9232" width="14.28515625" customWidth="1"/>
    <col min="9240" max="9240" width="12.7109375" bestFit="1" customWidth="1"/>
    <col min="9241" max="9241" width="15.28515625" customWidth="1"/>
    <col min="9479" max="9479" width="12.28515625" bestFit="1" customWidth="1"/>
    <col min="9488" max="9488" width="14.28515625" customWidth="1"/>
    <col min="9496" max="9496" width="12.7109375" bestFit="1" customWidth="1"/>
    <col min="9497" max="9497" width="15.28515625" customWidth="1"/>
    <col min="9735" max="9735" width="12.28515625" bestFit="1" customWidth="1"/>
    <col min="9744" max="9744" width="14.28515625" customWidth="1"/>
    <col min="9752" max="9752" width="12.7109375" bestFit="1" customWidth="1"/>
    <col min="9753" max="9753" width="15.28515625" customWidth="1"/>
    <col min="9991" max="9991" width="12.28515625" bestFit="1" customWidth="1"/>
    <col min="10000" max="10000" width="14.28515625" customWidth="1"/>
    <col min="10008" max="10008" width="12.7109375" bestFit="1" customWidth="1"/>
    <col min="10009" max="10009" width="15.28515625" customWidth="1"/>
    <col min="10247" max="10247" width="12.28515625" bestFit="1" customWidth="1"/>
    <col min="10256" max="10256" width="14.28515625" customWidth="1"/>
    <col min="10264" max="10264" width="12.7109375" bestFit="1" customWidth="1"/>
    <col min="10265" max="10265" width="15.28515625" customWidth="1"/>
    <col min="10503" max="10503" width="12.28515625" bestFit="1" customWidth="1"/>
    <col min="10512" max="10512" width="14.28515625" customWidth="1"/>
    <col min="10520" max="10520" width="12.7109375" bestFit="1" customWidth="1"/>
    <col min="10521" max="10521" width="15.28515625" customWidth="1"/>
    <col min="10759" max="10759" width="12.28515625" bestFit="1" customWidth="1"/>
    <col min="10768" max="10768" width="14.28515625" customWidth="1"/>
    <col min="10776" max="10776" width="12.7109375" bestFit="1" customWidth="1"/>
    <col min="10777" max="10777" width="15.28515625" customWidth="1"/>
    <col min="11015" max="11015" width="12.28515625" bestFit="1" customWidth="1"/>
    <col min="11024" max="11024" width="14.28515625" customWidth="1"/>
    <col min="11032" max="11032" width="12.7109375" bestFit="1" customWidth="1"/>
    <col min="11033" max="11033" width="15.28515625" customWidth="1"/>
    <col min="11271" max="11271" width="12.28515625" bestFit="1" customWidth="1"/>
    <col min="11280" max="11280" width="14.28515625" customWidth="1"/>
    <col min="11288" max="11288" width="12.7109375" bestFit="1" customWidth="1"/>
    <col min="11289" max="11289" width="15.28515625" customWidth="1"/>
    <col min="11527" max="11527" width="12.28515625" bestFit="1" customWidth="1"/>
    <col min="11536" max="11536" width="14.28515625" customWidth="1"/>
    <col min="11544" max="11544" width="12.7109375" bestFit="1" customWidth="1"/>
    <col min="11545" max="11545" width="15.28515625" customWidth="1"/>
    <col min="11783" max="11783" width="12.28515625" bestFit="1" customWidth="1"/>
    <col min="11792" max="11792" width="14.28515625" customWidth="1"/>
    <col min="11800" max="11800" width="12.7109375" bestFit="1" customWidth="1"/>
    <col min="11801" max="11801" width="15.28515625" customWidth="1"/>
    <col min="12039" max="12039" width="12.28515625" bestFit="1" customWidth="1"/>
    <col min="12048" max="12048" width="14.28515625" customWidth="1"/>
    <col min="12056" max="12056" width="12.7109375" bestFit="1" customWidth="1"/>
    <col min="12057" max="12057" width="15.28515625" customWidth="1"/>
    <col min="12295" max="12295" width="12.28515625" bestFit="1" customWidth="1"/>
    <col min="12304" max="12304" width="14.28515625" customWidth="1"/>
    <col min="12312" max="12312" width="12.7109375" bestFit="1" customWidth="1"/>
    <col min="12313" max="12313" width="15.28515625" customWidth="1"/>
    <col min="12551" max="12551" width="12.28515625" bestFit="1" customWidth="1"/>
    <col min="12560" max="12560" width="14.28515625" customWidth="1"/>
    <col min="12568" max="12568" width="12.7109375" bestFit="1" customWidth="1"/>
    <col min="12569" max="12569" width="15.28515625" customWidth="1"/>
    <col min="12807" max="12807" width="12.28515625" bestFit="1" customWidth="1"/>
    <col min="12816" max="12816" width="14.28515625" customWidth="1"/>
    <col min="12824" max="12824" width="12.7109375" bestFit="1" customWidth="1"/>
    <col min="12825" max="12825" width="15.28515625" customWidth="1"/>
    <col min="13063" max="13063" width="12.28515625" bestFit="1" customWidth="1"/>
    <col min="13072" max="13072" width="14.28515625" customWidth="1"/>
    <col min="13080" max="13080" width="12.7109375" bestFit="1" customWidth="1"/>
    <col min="13081" max="13081" width="15.28515625" customWidth="1"/>
    <col min="13319" max="13319" width="12.28515625" bestFit="1" customWidth="1"/>
    <col min="13328" max="13328" width="14.28515625" customWidth="1"/>
    <col min="13336" max="13336" width="12.7109375" bestFit="1" customWidth="1"/>
    <col min="13337" max="13337" width="15.28515625" customWidth="1"/>
    <col min="13575" max="13575" width="12.28515625" bestFit="1" customWidth="1"/>
    <col min="13584" max="13584" width="14.28515625" customWidth="1"/>
    <col min="13592" max="13592" width="12.7109375" bestFit="1" customWidth="1"/>
    <col min="13593" max="13593" width="15.28515625" customWidth="1"/>
    <col min="13831" max="13831" width="12.28515625" bestFit="1" customWidth="1"/>
    <col min="13840" max="13840" width="14.28515625" customWidth="1"/>
    <col min="13848" max="13848" width="12.7109375" bestFit="1" customWidth="1"/>
    <col min="13849" max="13849" width="15.28515625" customWidth="1"/>
    <col min="14087" max="14087" width="12.28515625" bestFit="1" customWidth="1"/>
    <col min="14096" max="14096" width="14.28515625" customWidth="1"/>
    <col min="14104" max="14104" width="12.7109375" bestFit="1" customWidth="1"/>
    <col min="14105" max="14105" width="15.28515625" customWidth="1"/>
    <col min="14343" max="14343" width="12.28515625" bestFit="1" customWidth="1"/>
    <col min="14352" max="14352" width="14.28515625" customWidth="1"/>
    <col min="14360" max="14360" width="12.7109375" bestFit="1" customWidth="1"/>
    <col min="14361" max="14361" width="15.28515625" customWidth="1"/>
    <col min="14599" max="14599" width="12.28515625" bestFit="1" customWidth="1"/>
    <col min="14608" max="14608" width="14.28515625" customWidth="1"/>
    <col min="14616" max="14616" width="12.7109375" bestFit="1" customWidth="1"/>
    <col min="14617" max="14617" width="15.28515625" customWidth="1"/>
    <col min="14855" max="14855" width="12.28515625" bestFit="1" customWidth="1"/>
    <col min="14864" max="14864" width="14.28515625" customWidth="1"/>
    <col min="14872" max="14872" width="12.7109375" bestFit="1" customWidth="1"/>
    <col min="14873" max="14873" width="15.28515625" customWidth="1"/>
    <col min="15111" max="15111" width="12.28515625" bestFit="1" customWidth="1"/>
    <col min="15120" max="15120" width="14.28515625" customWidth="1"/>
    <col min="15128" max="15128" width="12.7109375" bestFit="1" customWidth="1"/>
    <col min="15129" max="15129" width="15.28515625" customWidth="1"/>
    <col min="15367" max="15367" width="12.28515625" bestFit="1" customWidth="1"/>
    <col min="15376" max="15376" width="14.28515625" customWidth="1"/>
    <col min="15384" max="15384" width="12.7109375" bestFit="1" customWidth="1"/>
    <col min="15385" max="15385" width="15.28515625" customWidth="1"/>
    <col min="15623" max="15623" width="12.28515625" bestFit="1" customWidth="1"/>
    <col min="15632" max="15632" width="14.28515625" customWidth="1"/>
    <col min="15640" max="15640" width="12.7109375" bestFit="1" customWidth="1"/>
    <col min="15641" max="15641" width="15.28515625" customWidth="1"/>
    <col min="15879" max="15879" width="12.28515625" bestFit="1" customWidth="1"/>
    <col min="15888" max="15888" width="14.28515625" customWidth="1"/>
    <col min="15896" max="15896" width="12.7109375" bestFit="1" customWidth="1"/>
    <col min="15897" max="15897" width="15.28515625" customWidth="1"/>
    <col min="16135" max="16135" width="12.28515625" bestFit="1" customWidth="1"/>
    <col min="16144" max="16144" width="14.28515625" customWidth="1"/>
    <col min="16152" max="16152" width="12.7109375" bestFit="1" customWidth="1"/>
    <col min="16153" max="16153" width="15.28515625" customWidth="1"/>
  </cols>
  <sheetData>
    <row r="1" spans="1:22" x14ac:dyDescent="0.25">
      <c r="A1" s="80" t="s">
        <v>77</v>
      </c>
      <c r="B1" s="80"/>
      <c r="C1" s="80"/>
      <c r="D1" s="81"/>
    </row>
    <row r="2" spans="1:22" x14ac:dyDescent="0.25">
      <c r="A2" s="151" t="s">
        <v>81</v>
      </c>
      <c r="B2" s="151"/>
      <c r="C2" s="82"/>
      <c r="D2" s="83"/>
    </row>
    <row r="3" spans="1:22" x14ac:dyDescent="0.25">
      <c r="A3" s="151" t="s">
        <v>82</v>
      </c>
      <c r="B3" s="151"/>
    </row>
    <row r="4" spans="1:22" x14ac:dyDescent="0.25">
      <c r="A4" s="151" t="s">
        <v>83</v>
      </c>
      <c r="B4" s="151"/>
    </row>
    <row r="5" spans="1:22" x14ac:dyDescent="0.25">
      <c r="A5" s="151" t="s">
        <v>84</v>
      </c>
      <c r="B5" s="151"/>
    </row>
    <row r="6" spans="1:22" s="84" customFormat="1" ht="18" x14ac:dyDescent="0.25">
      <c r="A6" s="152" t="s">
        <v>85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</row>
    <row r="7" spans="1:22" x14ac:dyDescent="0.25">
      <c r="A7" s="154" t="s">
        <v>137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2" x14ac:dyDescent="0.25">
      <c r="A8" s="156" t="s">
        <v>81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</row>
    <row r="14" spans="1:22" x14ac:dyDescent="0.25">
      <c r="A14" s="155" t="s">
        <v>86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7" t="s">
        <v>87</v>
      </c>
      <c r="N14" s="151"/>
      <c r="O14" s="157" t="s">
        <v>139</v>
      </c>
      <c r="P14" s="151"/>
      <c r="Q14" s="157" t="s">
        <v>138</v>
      </c>
      <c r="R14" s="151"/>
      <c r="S14" s="155" t="s">
        <v>88</v>
      </c>
      <c r="T14" s="151"/>
      <c r="U14" s="155" t="s">
        <v>89</v>
      </c>
      <c r="V14" s="151"/>
    </row>
    <row r="15" spans="1:22" x14ac:dyDescent="0.25">
      <c r="A15" s="155" t="s">
        <v>90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5" t="s">
        <v>91</v>
      </c>
      <c r="N15" s="151"/>
      <c r="O15" s="155" t="s">
        <v>92</v>
      </c>
      <c r="P15" s="151"/>
      <c r="Q15" s="155" t="s">
        <v>93</v>
      </c>
      <c r="R15" s="151"/>
      <c r="S15" s="155" t="s">
        <v>94</v>
      </c>
      <c r="T15" s="151"/>
      <c r="U15" s="155" t="s">
        <v>95</v>
      </c>
      <c r="V15" s="151"/>
    </row>
    <row r="16" spans="1:22" x14ac:dyDescent="0.25">
      <c r="A16" s="162" t="s">
        <v>96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63">
        <f>SUM(M17+M19+M21+M23)</f>
        <v>10110782.41</v>
      </c>
      <c r="N16" s="151"/>
      <c r="O16" s="163">
        <f>SUM(O17+O19+O21+O23)</f>
        <v>4493200</v>
      </c>
      <c r="P16" s="151"/>
      <c r="Q16" s="163">
        <f>SUM(Q17+Q19+Q21+Q23+Q29+Q31)</f>
        <v>6097281.4100000001</v>
      </c>
      <c r="R16" s="151"/>
      <c r="S16" s="164">
        <f>SUM(Q16/M16)</f>
        <v>0.60304743616770207</v>
      </c>
      <c r="T16" s="165"/>
      <c r="U16" s="164">
        <f>SUM(Q16/O16)</f>
        <v>1.3570020052523815</v>
      </c>
      <c r="V16" s="166"/>
    </row>
    <row r="17" spans="1:25" x14ac:dyDescent="0.25">
      <c r="A17" s="158" t="s">
        <v>97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4">
        <v>5145907.29</v>
      </c>
      <c r="N17" s="143"/>
      <c r="O17" s="144">
        <v>3685000</v>
      </c>
      <c r="P17" s="143"/>
      <c r="Q17" s="144">
        <v>3315656.3</v>
      </c>
      <c r="R17" s="143"/>
      <c r="S17" s="159">
        <f>SUM(Q17/M17)</f>
        <v>0.64432880600925091</v>
      </c>
      <c r="T17" s="160"/>
      <c r="U17" s="161">
        <f>SUM(Q17/O17)</f>
        <v>0.89977104477611936</v>
      </c>
      <c r="V17" s="160"/>
    </row>
    <row r="18" spans="1:25" x14ac:dyDescent="0.25">
      <c r="A18" s="167" t="s">
        <v>98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7">
        <v>5145907.29</v>
      </c>
      <c r="N18" s="148"/>
      <c r="O18" s="168">
        <v>3685000</v>
      </c>
      <c r="P18" s="148"/>
      <c r="Q18" s="168">
        <v>3315656.3</v>
      </c>
      <c r="R18" s="148"/>
      <c r="S18" s="169">
        <f>SUM(Q18/M18)</f>
        <v>0.64432880600925091</v>
      </c>
      <c r="T18" s="170"/>
      <c r="U18" s="171">
        <f t="shared" ref="U18:U25" si="0">SUM(Q18/O18)</f>
        <v>0.89977104477611936</v>
      </c>
      <c r="V18" s="170"/>
      <c r="Y18" s="85" t="s">
        <v>80</v>
      </c>
    </row>
    <row r="19" spans="1:25" x14ac:dyDescent="0.25">
      <c r="A19" s="158" t="s">
        <v>99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4">
        <v>319879.09000000003</v>
      </c>
      <c r="N19" s="143"/>
      <c r="O19" s="144">
        <v>703200</v>
      </c>
      <c r="P19" s="143"/>
      <c r="Q19" s="144">
        <v>1854328.2</v>
      </c>
      <c r="R19" s="143"/>
      <c r="S19" s="159">
        <f t="shared" ref="S19:S27" si="1">SUM(Q19/M19)</f>
        <v>5.7969659723616189</v>
      </c>
      <c r="T19" s="160"/>
      <c r="U19" s="161">
        <f t="shared" si="0"/>
        <v>2.636985494880546</v>
      </c>
      <c r="V19" s="160"/>
    </row>
    <row r="20" spans="1:25" x14ac:dyDescent="0.25">
      <c r="A20" s="172" t="s">
        <v>100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7">
        <v>319879.09000000003</v>
      </c>
      <c r="N20" s="148"/>
      <c r="O20" s="168">
        <v>703200</v>
      </c>
      <c r="P20" s="148"/>
      <c r="Q20" s="168">
        <v>1854328.2</v>
      </c>
      <c r="R20" s="148"/>
      <c r="S20" s="169">
        <f t="shared" si="1"/>
        <v>5.7969659723616189</v>
      </c>
      <c r="T20" s="170"/>
      <c r="U20" s="171">
        <f t="shared" si="0"/>
        <v>2.636985494880546</v>
      </c>
      <c r="V20" s="170"/>
    </row>
    <row r="21" spans="1:25" x14ac:dyDescent="0.25">
      <c r="A21" s="158" t="s">
        <v>101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4">
        <v>33257.14</v>
      </c>
      <c r="N21" s="143"/>
      <c r="O21" s="144">
        <v>0</v>
      </c>
      <c r="P21" s="143"/>
      <c r="Q21" s="144">
        <v>14000</v>
      </c>
      <c r="R21" s="143"/>
      <c r="S21" s="159">
        <f t="shared" si="1"/>
        <v>0.42096223547785527</v>
      </c>
      <c r="T21" s="160"/>
      <c r="U21" s="159" t="s">
        <v>80</v>
      </c>
      <c r="V21" s="160"/>
      <c r="X21" s="86" t="s">
        <v>80</v>
      </c>
    </row>
    <row r="22" spans="1:25" x14ac:dyDescent="0.25">
      <c r="A22" s="167" t="s">
        <v>102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7">
        <v>33257.14</v>
      </c>
      <c r="N22" s="148"/>
      <c r="O22" s="168" t="s">
        <v>80</v>
      </c>
      <c r="P22" s="148"/>
      <c r="Q22" s="168">
        <v>14000</v>
      </c>
      <c r="R22" s="148"/>
      <c r="S22" s="169">
        <f t="shared" si="1"/>
        <v>0.42096223547785527</v>
      </c>
      <c r="T22" s="170"/>
      <c r="U22" s="169" t="s">
        <v>80</v>
      </c>
      <c r="V22" s="170"/>
    </row>
    <row r="23" spans="1:25" x14ac:dyDescent="0.25">
      <c r="A23" s="158" t="s">
        <v>103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4">
        <f>SUM(M24+M25+M27)</f>
        <v>4611738.8900000006</v>
      </c>
      <c r="N23" s="143"/>
      <c r="O23" s="144">
        <v>105000</v>
      </c>
      <c r="P23" s="143"/>
      <c r="Q23" s="144">
        <v>863130.91</v>
      </c>
      <c r="R23" s="143"/>
      <c r="S23" s="159">
        <f t="shared" si="1"/>
        <v>0.18715953582532507</v>
      </c>
      <c r="T23" s="160"/>
      <c r="U23" s="161">
        <f t="shared" si="0"/>
        <v>8.2202943809523816</v>
      </c>
      <c r="V23" s="160"/>
      <c r="Y23" s="85"/>
    </row>
    <row r="24" spans="1:25" x14ac:dyDescent="0.25">
      <c r="A24" s="167" t="s">
        <v>104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7">
        <v>14400</v>
      </c>
      <c r="N24" s="148"/>
      <c r="O24" s="147">
        <v>58000</v>
      </c>
      <c r="P24" s="148"/>
      <c r="Q24" s="168">
        <v>40789.9</v>
      </c>
      <c r="R24" s="148"/>
      <c r="S24" s="169" t="s">
        <v>80</v>
      </c>
      <c r="T24" s="170"/>
      <c r="U24" s="169" t="s">
        <v>80</v>
      </c>
      <c r="V24" s="170"/>
      <c r="Y24" s="85"/>
    </row>
    <row r="25" spans="1:25" x14ac:dyDescent="0.25">
      <c r="A25" s="172" t="s">
        <v>105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7">
        <v>761949.17</v>
      </c>
      <c r="N25" s="148"/>
      <c r="O25" s="147">
        <v>47000</v>
      </c>
      <c r="P25" s="148"/>
      <c r="Q25" s="168">
        <v>818808.51</v>
      </c>
      <c r="R25" s="148"/>
      <c r="S25" s="169">
        <f t="shared" si="1"/>
        <v>1.0746235342706654</v>
      </c>
      <c r="T25" s="170"/>
      <c r="U25" s="171">
        <f t="shared" si="0"/>
        <v>17.421457659574468</v>
      </c>
      <c r="V25" s="170"/>
      <c r="Y25" s="85"/>
    </row>
    <row r="26" spans="1:25" x14ac:dyDescent="0.25">
      <c r="A26" s="172" t="s">
        <v>106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88"/>
      <c r="N26" s="88"/>
      <c r="O26" s="88"/>
      <c r="P26" s="88">
        <v>0</v>
      </c>
      <c r="Q26" s="88"/>
      <c r="R26" s="88">
        <v>3532.5</v>
      </c>
      <c r="S26" s="88"/>
      <c r="T26" s="88"/>
      <c r="U26" s="88"/>
      <c r="V26" s="88"/>
      <c r="X26" s="86" t="s">
        <v>80</v>
      </c>
      <c r="Y26" s="85"/>
    </row>
    <row r="27" spans="1:25" x14ac:dyDescent="0.25">
      <c r="A27" s="167" t="s">
        <v>107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7">
        <v>3835389.72</v>
      </c>
      <c r="N27" s="148"/>
      <c r="O27" s="147">
        <v>0</v>
      </c>
      <c r="P27" s="148"/>
      <c r="Q27" s="147">
        <v>0</v>
      </c>
      <c r="R27" s="148"/>
      <c r="S27" s="169">
        <f t="shared" si="1"/>
        <v>0</v>
      </c>
      <c r="T27" s="170"/>
      <c r="U27" s="169" t="s">
        <v>80</v>
      </c>
      <c r="V27" s="170"/>
      <c r="Y27" s="85"/>
    </row>
    <row r="28" spans="1:25" x14ac:dyDescent="0.25">
      <c r="A28" s="167" t="s">
        <v>108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7">
        <v>0</v>
      </c>
      <c r="N28" s="148"/>
      <c r="O28" s="147">
        <v>0</v>
      </c>
      <c r="P28" s="148"/>
      <c r="Q28" s="147">
        <v>0</v>
      </c>
      <c r="R28" s="148"/>
      <c r="S28" s="169" t="s">
        <v>80</v>
      </c>
      <c r="T28" s="170"/>
      <c r="U28" s="169" t="s">
        <v>80</v>
      </c>
      <c r="V28" s="170"/>
      <c r="Y28" s="85"/>
    </row>
    <row r="29" spans="1:25" x14ac:dyDescent="0.25">
      <c r="A29" s="142" t="s">
        <v>109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4">
        <v>31000</v>
      </c>
      <c r="N29" s="143"/>
      <c r="O29" s="144">
        <v>0</v>
      </c>
      <c r="P29" s="143"/>
      <c r="Q29" s="144">
        <v>49010</v>
      </c>
      <c r="R29" s="143"/>
      <c r="S29" s="145">
        <v>100</v>
      </c>
      <c r="T29" s="143"/>
      <c r="U29" s="146" t="s">
        <v>80</v>
      </c>
      <c r="V29" s="143"/>
      <c r="Y29" s="85"/>
    </row>
    <row r="30" spans="1:25" x14ac:dyDescent="0.25">
      <c r="A30" s="167" t="s">
        <v>110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7">
        <v>31000</v>
      </c>
      <c r="N30" s="148"/>
      <c r="O30" s="147">
        <v>0</v>
      </c>
      <c r="P30" s="148"/>
      <c r="Q30" s="147">
        <v>49010</v>
      </c>
      <c r="R30" s="148"/>
      <c r="S30" s="149">
        <v>100</v>
      </c>
      <c r="T30" s="148"/>
      <c r="U30" s="150" t="s">
        <v>80</v>
      </c>
      <c r="V30" s="148"/>
      <c r="Y30" s="85"/>
    </row>
    <row r="31" spans="1:25" x14ac:dyDescent="0.25">
      <c r="A31" s="142" t="s">
        <v>140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4">
        <v>0</v>
      </c>
      <c r="N31" s="143"/>
      <c r="O31" s="144">
        <v>0</v>
      </c>
      <c r="P31" s="143"/>
      <c r="Q31" s="144">
        <v>1156</v>
      </c>
      <c r="R31" s="143"/>
      <c r="S31" s="145">
        <v>100</v>
      </c>
      <c r="T31" s="143"/>
      <c r="U31" s="146" t="s">
        <v>80</v>
      </c>
      <c r="V31" s="143"/>
      <c r="Y31" s="85"/>
    </row>
    <row r="32" spans="1:25" x14ac:dyDescent="0.25">
      <c r="A32" s="99" t="s">
        <v>141</v>
      </c>
      <c r="M32" s="147">
        <v>0</v>
      </c>
      <c r="N32" s="148"/>
      <c r="O32" s="147">
        <v>0</v>
      </c>
      <c r="P32" s="148"/>
      <c r="Q32" s="147">
        <v>1156</v>
      </c>
      <c r="R32" s="148"/>
      <c r="S32" s="149">
        <v>100</v>
      </c>
      <c r="T32" s="148"/>
      <c r="U32" s="150" t="s">
        <v>80</v>
      </c>
      <c r="V32" s="148"/>
      <c r="Y32" s="85"/>
    </row>
    <row r="33" spans="1:25" x14ac:dyDescent="0.25">
      <c r="A33" s="173" t="s">
        <v>111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63">
        <v>6478121.4400000004</v>
      </c>
      <c r="N33" s="151"/>
      <c r="O33" s="163">
        <v>4493200</v>
      </c>
      <c r="P33" s="151"/>
      <c r="Q33" s="163">
        <f>SUM(Q34+Q36+Q38+Q40+Q46)</f>
        <v>4110453.86</v>
      </c>
      <c r="R33" s="151"/>
      <c r="S33" s="164">
        <f>SUM(Q33/M33)</f>
        <v>0.63451324555595234</v>
      </c>
      <c r="T33" s="165"/>
      <c r="U33" s="164">
        <f>SUM(Q33/O33)</f>
        <v>0.91481658061070059</v>
      </c>
      <c r="V33" s="165"/>
      <c r="Y33" s="85"/>
    </row>
    <row r="34" spans="1:25" x14ac:dyDescent="0.25">
      <c r="A34" s="158" t="s">
        <v>97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4">
        <v>5245783.82</v>
      </c>
      <c r="N34" s="143"/>
      <c r="O34" s="144">
        <v>3685000</v>
      </c>
      <c r="P34" s="143"/>
      <c r="Q34" s="144">
        <v>3336974.32</v>
      </c>
      <c r="R34" s="143"/>
      <c r="S34" s="159">
        <f>SUM(Q34/M34)</f>
        <v>0.63612501668053867</v>
      </c>
      <c r="T34" s="160"/>
      <c r="U34" s="159">
        <f>SUM(Q34/O34)</f>
        <v>0.90555612483039349</v>
      </c>
      <c r="V34" s="160"/>
      <c r="Y34" s="85"/>
    </row>
    <row r="35" spans="1:25" x14ac:dyDescent="0.25">
      <c r="A35" s="167" t="s">
        <v>98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7">
        <v>5245783.82</v>
      </c>
      <c r="N35" s="148"/>
      <c r="O35" s="147">
        <v>3685000</v>
      </c>
      <c r="P35" s="148"/>
      <c r="Q35" s="147">
        <v>3336974.32</v>
      </c>
      <c r="R35" s="148"/>
      <c r="S35" s="169">
        <f t="shared" ref="S35:S44" si="2">SUM(Q35/M35)</f>
        <v>0.63612501668053867</v>
      </c>
      <c r="T35" s="170"/>
      <c r="U35" s="169">
        <f t="shared" ref="U35:U46" si="3">SUM(Q35/O35)</f>
        <v>0.90555612483039349</v>
      </c>
      <c r="V35" s="170"/>
    </row>
    <row r="36" spans="1:25" x14ac:dyDescent="0.25">
      <c r="A36" s="158" t="s">
        <v>99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>
        <v>260164.55</v>
      </c>
      <c r="N36" s="143"/>
      <c r="O36" s="144">
        <v>702700</v>
      </c>
      <c r="P36" s="143"/>
      <c r="Q36" s="144">
        <v>632583.15</v>
      </c>
      <c r="R36" s="143"/>
      <c r="S36" s="159">
        <f t="shared" si="2"/>
        <v>2.4314732733571889</v>
      </c>
      <c r="T36" s="160"/>
      <c r="U36" s="159">
        <f t="shared" si="3"/>
        <v>0.90021794506901953</v>
      </c>
      <c r="V36" s="160"/>
    </row>
    <row r="37" spans="1:25" x14ac:dyDescent="0.25">
      <c r="A37" s="172" t="s">
        <v>100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7">
        <v>260164.55</v>
      </c>
      <c r="N37" s="148"/>
      <c r="O37" s="147">
        <v>702700</v>
      </c>
      <c r="P37" s="148"/>
      <c r="Q37" s="147">
        <v>632583.15</v>
      </c>
      <c r="R37" s="148"/>
      <c r="S37" s="169">
        <f t="shared" si="2"/>
        <v>2.4314732733571889</v>
      </c>
      <c r="T37" s="170"/>
      <c r="U37" s="169">
        <f t="shared" si="3"/>
        <v>0.90021794506901953</v>
      </c>
      <c r="V37" s="170"/>
    </row>
    <row r="38" spans="1:25" x14ac:dyDescent="0.25">
      <c r="A38" s="158" t="s">
        <v>101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4">
        <v>15991.81</v>
      </c>
      <c r="N38" s="143"/>
      <c r="O38" s="144">
        <v>0</v>
      </c>
      <c r="P38" s="143"/>
      <c r="Q38" s="144">
        <v>6000</v>
      </c>
      <c r="R38" s="143"/>
      <c r="S38" s="159">
        <f t="shared" si="2"/>
        <v>0.37519205143132645</v>
      </c>
      <c r="T38" s="160"/>
      <c r="U38" s="159" t="e">
        <f t="shared" si="3"/>
        <v>#DIV/0!</v>
      </c>
      <c r="V38" s="160"/>
    </row>
    <row r="39" spans="1:25" x14ac:dyDescent="0.25">
      <c r="A39" s="167" t="s">
        <v>102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7">
        <v>15991.81</v>
      </c>
      <c r="N39" s="148"/>
      <c r="O39" s="147">
        <v>0</v>
      </c>
      <c r="P39" s="148"/>
      <c r="Q39" s="147">
        <v>6000</v>
      </c>
      <c r="R39" s="148"/>
      <c r="S39" s="169">
        <f t="shared" si="2"/>
        <v>0.37519205143132645</v>
      </c>
      <c r="T39" s="170"/>
      <c r="U39" s="169" t="e">
        <f t="shared" si="3"/>
        <v>#DIV/0!</v>
      </c>
      <c r="V39" s="170"/>
    </row>
    <row r="40" spans="1:25" x14ac:dyDescent="0.25">
      <c r="A40" s="158" t="s">
        <v>103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74">
        <f>SUM(N41+M42+N43+M44+M45)</f>
        <v>925181.26</v>
      </c>
      <c r="N40" s="143"/>
      <c r="O40" s="144">
        <v>105000</v>
      </c>
      <c r="P40" s="143"/>
      <c r="Q40" s="174">
        <v>130396.39</v>
      </c>
      <c r="R40" s="143"/>
      <c r="S40" s="159">
        <f t="shared" si="2"/>
        <v>0.14094145184047502</v>
      </c>
      <c r="T40" s="160"/>
      <c r="U40" s="159">
        <f t="shared" si="3"/>
        <v>1.241870380952381</v>
      </c>
      <c r="V40" s="160"/>
      <c r="X40" s="85" t="s">
        <v>80</v>
      </c>
    </row>
    <row r="41" spans="1:25" x14ac:dyDescent="0.25">
      <c r="A41" s="172" t="s">
        <v>104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88"/>
      <c r="N41" s="58">
        <v>44530.46</v>
      </c>
      <c r="O41" s="88"/>
      <c r="P41" s="49"/>
      <c r="Q41" s="88"/>
      <c r="R41" s="58">
        <v>87559.43</v>
      </c>
      <c r="S41" s="93"/>
      <c r="T41" s="94"/>
      <c r="U41" s="93"/>
      <c r="V41" s="94"/>
    </row>
    <row r="42" spans="1:25" x14ac:dyDescent="0.25">
      <c r="A42" s="172" t="s">
        <v>105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7">
        <v>880650.8</v>
      </c>
      <c r="N42" s="148"/>
      <c r="O42" s="147">
        <v>105000</v>
      </c>
      <c r="P42" s="148"/>
      <c r="Q42" s="147">
        <v>40406.870000000003</v>
      </c>
      <c r="R42" s="148"/>
      <c r="S42" s="169">
        <f t="shared" si="2"/>
        <v>4.5882965188926192E-2</v>
      </c>
      <c r="T42" s="170"/>
      <c r="U42" s="169">
        <f t="shared" si="3"/>
        <v>0.38482733333333335</v>
      </c>
      <c r="V42" s="170"/>
    </row>
    <row r="43" spans="1:25" x14ac:dyDescent="0.25">
      <c r="A43" s="172" t="s">
        <v>112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88"/>
      <c r="N43" s="88">
        <v>0</v>
      </c>
      <c r="O43" s="88"/>
      <c r="P43" s="88"/>
      <c r="Q43" s="88"/>
      <c r="R43" s="88">
        <v>2403.09</v>
      </c>
      <c r="S43" s="88"/>
      <c r="T43" s="88"/>
      <c r="U43" s="88"/>
      <c r="V43" s="88"/>
    </row>
    <row r="44" spans="1:25" x14ac:dyDescent="0.25">
      <c r="A44" s="167" t="s">
        <v>107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7">
        <v>0</v>
      </c>
      <c r="N44" s="148"/>
      <c r="O44" s="147">
        <v>0</v>
      </c>
      <c r="P44" s="148"/>
      <c r="Q44" s="147">
        <v>0</v>
      </c>
      <c r="R44" s="148"/>
      <c r="S44" s="169" t="e">
        <f t="shared" si="2"/>
        <v>#DIV/0!</v>
      </c>
      <c r="T44" s="170"/>
      <c r="U44" s="169" t="s">
        <v>80</v>
      </c>
      <c r="V44" s="170"/>
    </row>
    <row r="45" spans="1:25" x14ac:dyDescent="0.25">
      <c r="A45" s="167" t="s">
        <v>108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7">
        <v>0</v>
      </c>
      <c r="N45" s="148"/>
      <c r="O45" s="147">
        <v>0</v>
      </c>
      <c r="P45" s="148"/>
      <c r="Q45" s="147">
        <v>0</v>
      </c>
      <c r="R45" s="148"/>
      <c r="S45" s="169" t="s">
        <v>80</v>
      </c>
      <c r="T45" s="170"/>
      <c r="U45" s="169" t="s">
        <v>80</v>
      </c>
      <c r="V45" s="170"/>
    </row>
    <row r="46" spans="1:25" x14ac:dyDescent="0.25">
      <c r="A46" s="158" t="s">
        <v>113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4">
        <v>31000</v>
      </c>
      <c r="N46" s="143"/>
      <c r="O46" s="144">
        <v>0</v>
      </c>
      <c r="P46" s="143"/>
      <c r="Q46" s="144">
        <v>4500</v>
      </c>
      <c r="R46" s="143"/>
      <c r="S46" s="159" t="s">
        <v>80</v>
      </c>
      <c r="T46" s="160"/>
      <c r="U46" s="159" t="e">
        <f t="shared" si="3"/>
        <v>#DIV/0!</v>
      </c>
      <c r="V46" s="160"/>
    </row>
    <row r="47" spans="1:25" x14ac:dyDescent="0.25">
      <c r="A47" s="172" t="s">
        <v>110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7">
        <v>31000</v>
      </c>
      <c r="N47" s="148"/>
      <c r="O47" s="147">
        <v>0</v>
      </c>
      <c r="P47" s="148"/>
      <c r="Q47" s="147">
        <v>4500</v>
      </c>
      <c r="R47" s="148"/>
      <c r="S47" s="169" t="s">
        <v>80</v>
      </c>
      <c r="T47" s="170"/>
      <c r="U47" s="169" t="e">
        <f>SUM(Q47/O47)</f>
        <v>#DIV/0!</v>
      </c>
      <c r="V47" s="170"/>
    </row>
    <row r="48" spans="1:25" x14ac:dyDescent="0.25">
      <c r="A48" s="175" t="s">
        <v>81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75" t="s">
        <v>81</v>
      </c>
      <c r="N48" s="151"/>
      <c r="O48" s="175" t="s">
        <v>81</v>
      </c>
      <c r="P48" s="151"/>
      <c r="Q48" s="175" t="s">
        <v>81</v>
      </c>
      <c r="R48" s="151"/>
      <c r="S48" s="175" t="s">
        <v>81</v>
      </c>
      <c r="T48" s="151"/>
      <c r="U48" s="175" t="s">
        <v>81</v>
      </c>
      <c r="V48" s="151"/>
    </row>
    <row r="52" spans="5:17" x14ac:dyDescent="0.25">
      <c r="E52" s="87"/>
      <c r="G52" s="85"/>
    </row>
    <row r="53" spans="5:17" x14ac:dyDescent="0.25">
      <c r="E53" s="87"/>
      <c r="G53" s="85"/>
      <c r="P53" s="85"/>
    </row>
    <row r="54" spans="5:17" x14ac:dyDescent="0.25">
      <c r="E54" s="87"/>
      <c r="G54" s="85"/>
      <c r="P54" s="85"/>
      <c r="Q54" s="87"/>
    </row>
    <row r="55" spans="5:17" x14ac:dyDescent="0.25">
      <c r="P55" s="85"/>
    </row>
  </sheetData>
  <sheetProtection algorithmName="SHA-512" hashValue="BdTpd+8KsCqWlmbuA8qi9mNHA2P9w3QMktC1D9STV2V1qfMKCZU6tq/8xeSulG89UJcN8j7VUZ6cFmP4oVy75A==" saltValue="eE9O53dRT8ofHcEIDT4VPQ==" spinCount="100000" sheet="1" objects="1" scenarios="1"/>
  <mergeCells count="201">
    <mergeCell ref="A48:L48"/>
    <mergeCell ref="M48:N48"/>
    <mergeCell ref="O48:P48"/>
    <mergeCell ref="Q48:R48"/>
    <mergeCell ref="S48:T48"/>
    <mergeCell ref="U48:V48"/>
    <mergeCell ref="A47:L47"/>
    <mergeCell ref="M47:N47"/>
    <mergeCell ref="O47:P47"/>
    <mergeCell ref="Q47:R47"/>
    <mergeCell ref="S47:T47"/>
    <mergeCell ref="U47:V47"/>
    <mergeCell ref="A46:L46"/>
    <mergeCell ref="M46:N46"/>
    <mergeCell ref="O46:P46"/>
    <mergeCell ref="Q46:R46"/>
    <mergeCell ref="S46:T46"/>
    <mergeCell ref="U46:V46"/>
    <mergeCell ref="U44:V44"/>
    <mergeCell ref="A45:L45"/>
    <mergeCell ref="M45:N45"/>
    <mergeCell ref="O45:P45"/>
    <mergeCell ref="Q45:R45"/>
    <mergeCell ref="S45:T45"/>
    <mergeCell ref="U45:V45"/>
    <mergeCell ref="A43:L43"/>
    <mergeCell ref="A44:L44"/>
    <mergeCell ref="M44:N44"/>
    <mergeCell ref="O44:P44"/>
    <mergeCell ref="Q44:R44"/>
    <mergeCell ref="S44:T44"/>
    <mergeCell ref="A42:L42"/>
    <mergeCell ref="M42:N42"/>
    <mergeCell ref="O42:P42"/>
    <mergeCell ref="Q42:R42"/>
    <mergeCell ref="S42:T42"/>
    <mergeCell ref="U42:V42"/>
    <mergeCell ref="A40:L40"/>
    <mergeCell ref="M40:N40"/>
    <mergeCell ref="O40:P40"/>
    <mergeCell ref="Q40:R40"/>
    <mergeCell ref="S40:T40"/>
    <mergeCell ref="U40:V40"/>
    <mergeCell ref="A39:L39"/>
    <mergeCell ref="M39:N39"/>
    <mergeCell ref="O39:P39"/>
    <mergeCell ref="Q39:R39"/>
    <mergeCell ref="S39:T39"/>
    <mergeCell ref="U39:V39"/>
    <mergeCell ref="A41:L41"/>
    <mergeCell ref="A38:L38"/>
    <mergeCell ref="M38:N38"/>
    <mergeCell ref="O38:P38"/>
    <mergeCell ref="Q38:R38"/>
    <mergeCell ref="S38:T38"/>
    <mergeCell ref="U38:V38"/>
    <mergeCell ref="A37:L37"/>
    <mergeCell ref="M37:N37"/>
    <mergeCell ref="O37:P37"/>
    <mergeCell ref="Q37:R37"/>
    <mergeCell ref="S37:T37"/>
    <mergeCell ref="U37:V37"/>
    <mergeCell ref="A36:L36"/>
    <mergeCell ref="M36:N36"/>
    <mergeCell ref="O36:P36"/>
    <mergeCell ref="Q36:R36"/>
    <mergeCell ref="S36:T36"/>
    <mergeCell ref="U36:V36"/>
    <mergeCell ref="A35:L35"/>
    <mergeCell ref="M35:N35"/>
    <mergeCell ref="O35:P35"/>
    <mergeCell ref="Q35:R35"/>
    <mergeCell ref="S35:T35"/>
    <mergeCell ref="U35:V35"/>
    <mergeCell ref="A34:L34"/>
    <mergeCell ref="M34:N34"/>
    <mergeCell ref="O34:P34"/>
    <mergeCell ref="Q34:R34"/>
    <mergeCell ref="S34:T34"/>
    <mergeCell ref="U34:V34"/>
    <mergeCell ref="A33:L33"/>
    <mergeCell ref="M33:N33"/>
    <mergeCell ref="O33:P33"/>
    <mergeCell ref="Q33:R33"/>
    <mergeCell ref="S33:T33"/>
    <mergeCell ref="U33:V33"/>
    <mergeCell ref="A30:L30"/>
    <mergeCell ref="M30:N30"/>
    <mergeCell ref="O30:P30"/>
    <mergeCell ref="Q30:R30"/>
    <mergeCell ref="S30:T30"/>
    <mergeCell ref="U30:V30"/>
    <mergeCell ref="A29:L29"/>
    <mergeCell ref="M29:N29"/>
    <mergeCell ref="O29:P29"/>
    <mergeCell ref="Q29:R29"/>
    <mergeCell ref="S29:T29"/>
    <mergeCell ref="U29:V29"/>
    <mergeCell ref="U27:V27"/>
    <mergeCell ref="A28:L28"/>
    <mergeCell ref="M28:N28"/>
    <mergeCell ref="O28:P28"/>
    <mergeCell ref="Q28:R28"/>
    <mergeCell ref="S28:T28"/>
    <mergeCell ref="U28:V28"/>
    <mergeCell ref="A26:L26"/>
    <mergeCell ref="A27:L27"/>
    <mergeCell ref="M27:N27"/>
    <mergeCell ref="O27:P27"/>
    <mergeCell ref="Q27:R27"/>
    <mergeCell ref="S27:T27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6:V16"/>
    <mergeCell ref="A2:B2"/>
    <mergeCell ref="A3:B3"/>
    <mergeCell ref="A4:B4"/>
    <mergeCell ref="A5:B5"/>
    <mergeCell ref="A6:U6"/>
    <mergeCell ref="A7:U7"/>
    <mergeCell ref="A15:L15"/>
    <mergeCell ref="M15:N15"/>
    <mergeCell ref="O15:P15"/>
    <mergeCell ref="Q15:R15"/>
    <mergeCell ref="S15:T15"/>
    <mergeCell ref="U15:V15"/>
    <mergeCell ref="A8:U8"/>
    <mergeCell ref="A14:L14"/>
    <mergeCell ref="M14:N14"/>
    <mergeCell ref="O14:P14"/>
    <mergeCell ref="Q14:R14"/>
    <mergeCell ref="S14:T14"/>
    <mergeCell ref="U14:V14"/>
    <mergeCell ref="A31:L31"/>
    <mergeCell ref="M31:N31"/>
    <mergeCell ref="O31:P31"/>
    <mergeCell ref="Q31:R31"/>
    <mergeCell ref="S31:T31"/>
    <mergeCell ref="U31:V31"/>
    <mergeCell ref="M32:N32"/>
    <mergeCell ref="O32:P32"/>
    <mergeCell ref="Q32:R32"/>
    <mergeCell ref="S32:T32"/>
    <mergeCell ref="U32:V32"/>
  </mergeCells>
  <pageMargins left="0.25" right="0.25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CFF34-59B0-4A91-B793-DAC9B56607CA}">
  <sheetPr>
    <pageSetUpPr fitToPage="1"/>
  </sheetPr>
  <dimension ref="A1:P17"/>
  <sheetViews>
    <sheetView workbookViewId="0">
      <selection activeCell="I17" sqref="I17"/>
    </sheetView>
  </sheetViews>
  <sheetFormatPr defaultRowHeight="15" x14ac:dyDescent="0.25"/>
  <cols>
    <col min="11" max="11" width="11.7109375" bestFit="1" customWidth="1"/>
    <col min="267" max="267" width="11.7109375" bestFit="1" customWidth="1"/>
    <col min="523" max="523" width="11.7109375" bestFit="1" customWidth="1"/>
    <col min="779" max="779" width="11.7109375" bestFit="1" customWidth="1"/>
    <col min="1035" max="1035" width="11.7109375" bestFit="1" customWidth="1"/>
    <col min="1291" max="1291" width="11.7109375" bestFit="1" customWidth="1"/>
    <col min="1547" max="1547" width="11.7109375" bestFit="1" customWidth="1"/>
    <col min="1803" max="1803" width="11.7109375" bestFit="1" customWidth="1"/>
    <col min="2059" max="2059" width="11.7109375" bestFit="1" customWidth="1"/>
    <col min="2315" max="2315" width="11.7109375" bestFit="1" customWidth="1"/>
    <col min="2571" max="2571" width="11.7109375" bestFit="1" customWidth="1"/>
    <col min="2827" max="2827" width="11.7109375" bestFit="1" customWidth="1"/>
    <col min="3083" max="3083" width="11.7109375" bestFit="1" customWidth="1"/>
    <col min="3339" max="3339" width="11.7109375" bestFit="1" customWidth="1"/>
    <col min="3595" max="3595" width="11.7109375" bestFit="1" customWidth="1"/>
    <col min="3851" max="3851" width="11.7109375" bestFit="1" customWidth="1"/>
    <col min="4107" max="4107" width="11.7109375" bestFit="1" customWidth="1"/>
    <col min="4363" max="4363" width="11.7109375" bestFit="1" customWidth="1"/>
    <col min="4619" max="4619" width="11.7109375" bestFit="1" customWidth="1"/>
    <col min="4875" max="4875" width="11.7109375" bestFit="1" customWidth="1"/>
    <col min="5131" max="5131" width="11.7109375" bestFit="1" customWidth="1"/>
    <col min="5387" max="5387" width="11.7109375" bestFit="1" customWidth="1"/>
    <col min="5643" max="5643" width="11.7109375" bestFit="1" customWidth="1"/>
    <col min="5899" max="5899" width="11.7109375" bestFit="1" customWidth="1"/>
    <col min="6155" max="6155" width="11.7109375" bestFit="1" customWidth="1"/>
    <col min="6411" max="6411" width="11.7109375" bestFit="1" customWidth="1"/>
    <col min="6667" max="6667" width="11.7109375" bestFit="1" customWidth="1"/>
    <col min="6923" max="6923" width="11.7109375" bestFit="1" customWidth="1"/>
    <col min="7179" max="7179" width="11.7109375" bestFit="1" customWidth="1"/>
    <col min="7435" max="7435" width="11.7109375" bestFit="1" customWidth="1"/>
    <col min="7691" max="7691" width="11.7109375" bestFit="1" customWidth="1"/>
    <col min="7947" max="7947" width="11.7109375" bestFit="1" customWidth="1"/>
    <col min="8203" max="8203" width="11.7109375" bestFit="1" customWidth="1"/>
    <col min="8459" max="8459" width="11.7109375" bestFit="1" customWidth="1"/>
    <col min="8715" max="8715" width="11.7109375" bestFit="1" customWidth="1"/>
    <col min="8971" max="8971" width="11.7109375" bestFit="1" customWidth="1"/>
    <col min="9227" max="9227" width="11.7109375" bestFit="1" customWidth="1"/>
    <col min="9483" max="9483" width="11.7109375" bestFit="1" customWidth="1"/>
    <col min="9739" max="9739" width="11.7109375" bestFit="1" customWidth="1"/>
    <col min="9995" max="9995" width="11.7109375" bestFit="1" customWidth="1"/>
    <col min="10251" max="10251" width="11.7109375" bestFit="1" customWidth="1"/>
    <col min="10507" max="10507" width="11.7109375" bestFit="1" customWidth="1"/>
    <col min="10763" max="10763" width="11.7109375" bestFit="1" customWidth="1"/>
    <col min="11019" max="11019" width="11.7109375" bestFit="1" customWidth="1"/>
    <col min="11275" max="11275" width="11.7109375" bestFit="1" customWidth="1"/>
    <col min="11531" max="11531" width="11.7109375" bestFit="1" customWidth="1"/>
    <col min="11787" max="11787" width="11.7109375" bestFit="1" customWidth="1"/>
    <col min="12043" max="12043" width="11.7109375" bestFit="1" customWidth="1"/>
    <col min="12299" max="12299" width="11.7109375" bestFit="1" customWidth="1"/>
    <col min="12555" max="12555" width="11.7109375" bestFit="1" customWidth="1"/>
    <col min="12811" max="12811" width="11.7109375" bestFit="1" customWidth="1"/>
    <col min="13067" max="13067" width="11.7109375" bestFit="1" customWidth="1"/>
    <col min="13323" max="13323" width="11.7109375" bestFit="1" customWidth="1"/>
    <col min="13579" max="13579" width="11.7109375" bestFit="1" customWidth="1"/>
    <col min="13835" max="13835" width="11.7109375" bestFit="1" customWidth="1"/>
    <col min="14091" max="14091" width="11.7109375" bestFit="1" customWidth="1"/>
    <col min="14347" max="14347" width="11.7109375" bestFit="1" customWidth="1"/>
    <col min="14603" max="14603" width="11.7109375" bestFit="1" customWidth="1"/>
    <col min="14859" max="14859" width="11.7109375" bestFit="1" customWidth="1"/>
    <col min="15115" max="15115" width="11.7109375" bestFit="1" customWidth="1"/>
    <col min="15371" max="15371" width="11.7109375" bestFit="1" customWidth="1"/>
    <col min="15627" max="15627" width="11.7109375" bestFit="1" customWidth="1"/>
    <col min="15883" max="15883" width="11.7109375" bestFit="1" customWidth="1"/>
    <col min="16139" max="16139" width="11.7109375" bestFit="1" customWidth="1"/>
  </cols>
  <sheetData>
    <row r="1" spans="1:16" x14ac:dyDescent="0.25">
      <c r="A1" t="s">
        <v>77</v>
      </c>
      <c r="C1" s="82"/>
      <c r="D1" s="81"/>
    </row>
    <row r="2" spans="1:16" x14ac:dyDescent="0.25">
      <c r="A2" s="151" t="s">
        <v>81</v>
      </c>
      <c r="B2" s="151"/>
      <c r="C2" s="82"/>
      <c r="D2" s="83"/>
    </row>
    <row r="3" spans="1:16" x14ac:dyDescent="0.25">
      <c r="A3" s="151" t="s">
        <v>82</v>
      </c>
      <c r="B3" s="151"/>
    </row>
    <row r="4" spans="1:16" x14ac:dyDescent="0.25">
      <c r="A4" s="151" t="s">
        <v>83</v>
      </c>
      <c r="B4" s="151"/>
    </row>
    <row r="5" spans="1:16" x14ac:dyDescent="0.25">
      <c r="A5" s="151" t="s">
        <v>84</v>
      </c>
      <c r="B5" s="151"/>
    </row>
    <row r="6" spans="1:16" s="84" customFormat="1" ht="18" x14ac:dyDescent="0.25">
      <c r="A6" s="152" t="s">
        <v>114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</row>
    <row r="7" spans="1:16" x14ac:dyDescent="0.25">
      <c r="A7" s="154" t="s">
        <v>137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1:16" x14ac:dyDescent="0.25">
      <c r="A8" s="156" t="s">
        <v>81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1:16" x14ac:dyDescent="0.25">
      <c r="A9" s="176" t="s">
        <v>115</v>
      </c>
      <c r="B9" s="151"/>
      <c r="C9" s="151"/>
      <c r="D9" s="151"/>
      <c r="E9" s="151"/>
      <c r="F9" s="151"/>
      <c r="G9" s="177" t="s">
        <v>116</v>
      </c>
      <c r="H9" s="151"/>
      <c r="I9" s="177" t="s">
        <v>142</v>
      </c>
      <c r="J9" s="151"/>
      <c r="K9" s="177" t="s">
        <v>143</v>
      </c>
      <c r="L9" s="151"/>
      <c r="M9" s="176" t="s">
        <v>117</v>
      </c>
      <c r="N9" s="151"/>
      <c r="O9" s="176" t="s">
        <v>118</v>
      </c>
      <c r="P9" s="151"/>
    </row>
    <row r="10" spans="1:16" x14ac:dyDescent="0.25">
      <c r="A10" s="176" t="s">
        <v>81</v>
      </c>
      <c r="B10" s="151"/>
      <c r="C10" s="151"/>
      <c r="D10" s="151"/>
      <c r="E10" s="151"/>
      <c r="F10" s="151"/>
      <c r="G10" s="176" t="s">
        <v>91</v>
      </c>
      <c r="H10" s="151"/>
      <c r="I10" s="176" t="s">
        <v>92</v>
      </c>
      <c r="J10" s="151"/>
      <c r="K10" s="176" t="s">
        <v>93</v>
      </c>
      <c r="L10" s="151"/>
      <c r="M10" s="176" t="s">
        <v>94</v>
      </c>
      <c r="N10" s="151"/>
      <c r="O10" s="176" t="s">
        <v>95</v>
      </c>
      <c r="P10" s="151"/>
    </row>
    <row r="11" spans="1:16" x14ac:dyDescent="0.25">
      <c r="A11" s="158" t="s">
        <v>119</v>
      </c>
      <c r="B11" s="143"/>
      <c r="C11" s="143"/>
      <c r="D11" s="143"/>
      <c r="E11" s="143"/>
      <c r="F11" s="143"/>
      <c r="G11" s="179">
        <v>6478121.4400000004</v>
      </c>
      <c r="H11" s="180"/>
      <c r="I11" s="144">
        <v>4493200</v>
      </c>
      <c r="J11" s="143"/>
      <c r="K11" s="144">
        <v>4110453.86</v>
      </c>
      <c r="L11" s="143"/>
      <c r="M11" s="145">
        <v>30.89</v>
      </c>
      <c r="N11" s="143"/>
      <c r="O11" s="178">
        <f>SUM(K11/I11*100)</f>
        <v>91.481658061070064</v>
      </c>
      <c r="P11" s="148"/>
    </row>
    <row r="12" spans="1:16" x14ac:dyDescent="0.25">
      <c r="A12" s="181" t="s">
        <v>120</v>
      </c>
      <c r="B12" s="148"/>
      <c r="C12" s="148"/>
      <c r="D12" s="148"/>
      <c r="E12" s="148"/>
      <c r="F12" s="148"/>
      <c r="G12" s="182">
        <v>6478121.4400000004</v>
      </c>
      <c r="H12" s="183"/>
      <c r="I12" s="184">
        <v>4493200</v>
      </c>
      <c r="J12" s="148"/>
      <c r="K12" s="184">
        <v>4110453.86</v>
      </c>
      <c r="L12" s="148"/>
      <c r="M12" s="185">
        <f>SUM(K12/G12)</f>
        <v>0.63451324555595234</v>
      </c>
      <c r="N12" s="170"/>
      <c r="O12" s="178">
        <f>SUM(K12/I12*100)</f>
        <v>91.481658061070064</v>
      </c>
      <c r="P12" s="148"/>
    </row>
    <row r="13" spans="1:16" x14ac:dyDescent="0.25">
      <c r="A13" s="181" t="s">
        <v>121</v>
      </c>
      <c r="B13" s="148"/>
      <c r="C13" s="148"/>
      <c r="D13" s="148"/>
      <c r="E13" s="148"/>
      <c r="F13" s="148"/>
      <c r="G13" s="182">
        <v>6478121.4400000004</v>
      </c>
      <c r="H13" s="183"/>
      <c r="I13" s="184">
        <v>4493200</v>
      </c>
      <c r="J13" s="148"/>
      <c r="K13" s="184">
        <v>4110453.86</v>
      </c>
      <c r="L13" s="148"/>
      <c r="M13" s="185">
        <f>SUM(K13/G13)</f>
        <v>0.63451324555595234</v>
      </c>
      <c r="N13" s="170"/>
      <c r="O13" s="178">
        <f>SUM(K13/I13*100)</f>
        <v>91.481658061070064</v>
      </c>
      <c r="P13" s="148"/>
    </row>
    <row r="16" spans="1:16" x14ac:dyDescent="0.25">
      <c r="B16" t="s">
        <v>80</v>
      </c>
    </row>
    <row r="17" spans="11:11" x14ac:dyDescent="0.25">
      <c r="K17" s="86" t="s">
        <v>80</v>
      </c>
    </row>
  </sheetData>
  <sheetProtection algorithmName="SHA-512" hashValue="jzDZTrOKRy61uH88a65vIlckucwcKaO0s55K3XgtSdace1zepHkAw044xmWyrLi4oK0R8NJ3uLcyF5PUwInKqw==" saltValue="pJiF9oWEV23A2mH6sENWXw==" spinCount="100000" sheet="1" objects="1" scenarios="1"/>
  <mergeCells count="37">
    <mergeCell ref="O13:P13"/>
    <mergeCell ref="A12:F12"/>
    <mergeCell ref="G12:H12"/>
    <mergeCell ref="I12:J12"/>
    <mergeCell ref="K12:L12"/>
    <mergeCell ref="M12:N12"/>
    <mergeCell ref="O12:P12"/>
    <mergeCell ref="A13:F13"/>
    <mergeCell ref="G13:H13"/>
    <mergeCell ref="I13:J13"/>
    <mergeCell ref="K13:L13"/>
    <mergeCell ref="M13:N13"/>
    <mergeCell ref="O11:P11"/>
    <mergeCell ref="A10:F10"/>
    <mergeCell ref="G10:H10"/>
    <mergeCell ref="I10:J10"/>
    <mergeCell ref="K10:L10"/>
    <mergeCell ref="M10:N10"/>
    <mergeCell ref="O10:P10"/>
    <mergeCell ref="A11:F11"/>
    <mergeCell ref="G11:H11"/>
    <mergeCell ref="I11:J11"/>
    <mergeCell ref="K11:L11"/>
    <mergeCell ref="M11:N11"/>
    <mergeCell ref="A8:P8"/>
    <mergeCell ref="A9:F9"/>
    <mergeCell ref="G9:H9"/>
    <mergeCell ref="I9:J9"/>
    <mergeCell ref="K9:L9"/>
    <mergeCell ref="M9:N9"/>
    <mergeCell ref="O9:P9"/>
    <mergeCell ref="A7:P7"/>
    <mergeCell ref="A2:B2"/>
    <mergeCell ref="A3:B3"/>
    <mergeCell ref="A4:B4"/>
    <mergeCell ref="A5:B5"/>
    <mergeCell ref="A6:P6"/>
  </mergeCells>
  <pageMargins left="0.25" right="0.25" top="0.75" bottom="0.75" header="0.3" footer="0.3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38EE-511D-414A-BD3F-33972599829F}">
  <sheetPr>
    <pageSetUpPr fitToPage="1"/>
  </sheetPr>
  <dimension ref="A1:L36"/>
  <sheetViews>
    <sheetView workbookViewId="0">
      <selection activeCell="D8" sqref="D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3.5703125" customWidth="1"/>
    <col min="4" max="4" width="36" customWidth="1"/>
    <col min="5" max="8" width="17" customWidth="1"/>
    <col min="10" max="10" width="11.7109375" bestFit="1" customWidth="1"/>
  </cols>
  <sheetData>
    <row r="1" spans="1:12" ht="15.75" x14ac:dyDescent="0.25">
      <c r="A1" s="112" t="s">
        <v>77</v>
      </c>
      <c r="B1" s="112"/>
      <c r="C1" s="112"/>
      <c r="D1" s="112"/>
      <c r="E1" s="112"/>
      <c r="F1" s="112"/>
      <c r="G1" s="112"/>
      <c r="H1" s="112"/>
    </row>
    <row r="2" spans="1:12" ht="18" x14ac:dyDescent="0.25">
      <c r="A2" s="4"/>
      <c r="B2" s="4"/>
      <c r="C2" s="4"/>
      <c r="D2" s="4"/>
      <c r="E2" s="4"/>
      <c r="F2" s="4"/>
      <c r="G2" s="4"/>
      <c r="H2" s="5"/>
    </row>
    <row r="3" spans="1:12" ht="15.75" x14ac:dyDescent="0.25">
      <c r="A3" s="113" t="s">
        <v>13</v>
      </c>
      <c r="B3" s="114"/>
      <c r="C3" s="114"/>
      <c r="D3" s="114"/>
      <c r="E3" s="114"/>
      <c r="F3" s="114"/>
      <c r="G3" s="114"/>
      <c r="H3" s="114"/>
    </row>
    <row r="4" spans="1:12" ht="24" customHeight="1" x14ac:dyDescent="0.25">
      <c r="A4" s="4"/>
      <c r="B4" s="4"/>
      <c r="C4" s="4"/>
      <c r="D4" s="115" t="s">
        <v>129</v>
      </c>
      <c r="E4" s="115"/>
      <c r="F4" s="4"/>
      <c r="G4" s="4"/>
      <c r="H4" s="5"/>
    </row>
    <row r="5" spans="1:12" ht="38.25" x14ac:dyDescent="0.25">
      <c r="A5" s="116" t="s">
        <v>54</v>
      </c>
      <c r="B5" s="117"/>
      <c r="C5" s="117"/>
      <c r="D5" s="118"/>
      <c r="E5" s="13" t="s">
        <v>132</v>
      </c>
      <c r="F5" s="13" t="s">
        <v>135</v>
      </c>
      <c r="G5" s="13" t="s">
        <v>144</v>
      </c>
      <c r="H5" s="13" t="s">
        <v>57</v>
      </c>
    </row>
    <row r="6" spans="1:12" x14ac:dyDescent="0.25">
      <c r="A6" s="55"/>
      <c r="B6" s="119">
        <v>1</v>
      </c>
      <c r="C6" s="119"/>
      <c r="D6" s="120"/>
      <c r="E6" s="13">
        <v>2</v>
      </c>
      <c r="F6" s="13">
        <v>3</v>
      </c>
      <c r="G6" s="13">
        <v>4</v>
      </c>
      <c r="H6" s="13" t="s">
        <v>62</v>
      </c>
    </row>
    <row r="7" spans="1:12" ht="42" customHeight="1" x14ac:dyDescent="0.25">
      <c r="A7" s="109" t="s">
        <v>122</v>
      </c>
      <c r="B7" s="110"/>
      <c r="C7" s="111"/>
      <c r="D7" s="20" t="s">
        <v>77</v>
      </c>
      <c r="E7" s="66">
        <f>SUM(E8+E13+E18+E20+E24+E30+E32+E27)</f>
        <v>4493200</v>
      </c>
      <c r="F7" s="66"/>
      <c r="G7" s="66">
        <f>SUM(G8+G13+G18+G20+G24+G31+G32)</f>
        <v>4108023.7700000005</v>
      </c>
      <c r="H7" s="68">
        <f>G7/E7*100</f>
        <v>91.427574334550002</v>
      </c>
    </row>
    <row r="8" spans="1:12" ht="15" customHeight="1" x14ac:dyDescent="0.25">
      <c r="A8" s="100" t="s">
        <v>46</v>
      </c>
      <c r="B8" s="101"/>
      <c r="C8" s="102"/>
      <c r="D8" s="90" t="s">
        <v>63</v>
      </c>
      <c r="E8" s="56">
        <f>SUM(E9:E12)</f>
        <v>3685000</v>
      </c>
      <c r="F8" s="56">
        <f t="shared" ref="F8:G8" si="0">SUM(F9:F12)</f>
        <v>0</v>
      </c>
      <c r="G8" s="56">
        <f t="shared" si="0"/>
        <v>3336974.3200000003</v>
      </c>
      <c r="H8" s="91">
        <f t="shared" ref="H8:H25" si="1">G8/E8*100</f>
        <v>90.555612483039354</v>
      </c>
      <c r="J8" s="85" t="s">
        <v>80</v>
      </c>
      <c r="L8" s="85" t="s">
        <v>80</v>
      </c>
    </row>
    <row r="9" spans="1:12" ht="25.5" x14ac:dyDescent="0.25">
      <c r="A9" s="103" t="s">
        <v>64</v>
      </c>
      <c r="B9" s="104"/>
      <c r="C9" s="105"/>
      <c r="D9" s="19" t="s">
        <v>65</v>
      </c>
      <c r="E9" s="68">
        <v>3456600</v>
      </c>
      <c r="F9" s="68"/>
      <c r="G9" s="68">
        <v>3190020.66</v>
      </c>
      <c r="H9" s="68">
        <f t="shared" si="1"/>
        <v>92.287816351327905</v>
      </c>
    </row>
    <row r="10" spans="1:12" ht="25.5" x14ac:dyDescent="0.25">
      <c r="A10" s="103" t="s">
        <v>67</v>
      </c>
      <c r="B10" s="104"/>
      <c r="C10" s="105"/>
      <c r="D10" s="19" t="s">
        <v>68</v>
      </c>
      <c r="E10" s="68">
        <v>71800</v>
      </c>
      <c r="F10" s="68"/>
      <c r="G10" s="68">
        <v>73051.27</v>
      </c>
      <c r="H10" s="68">
        <f t="shared" si="1"/>
        <v>101.74271587743733</v>
      </c>
    </row>
    <row r="11" spans="1:12" ht="25.5" x14ac:dyDescent="0.25">
      <c r="A11" s="103" t="s">
        <v>66</v>
      </c>
      <c r="B11" s="104"/>
      <c r="C11" s="105"/>
      <c r="D11" s="19" t="s">
        <v>69</v>
      </c>
      <c r="E11" s="68">
        <v>156600</v>
      </c>
      <c r="F11" s="68"/>
      <c r="G11" s="68">
        <v>73902.39</v>
      </c>
      <c r="H11" s="68">
        <f t="shared" si="1"/>
        <v>47.191819923371646</v>
      </c>
    </row>
    <row r="12" spans="1:12" ht="24" customHeight="1" x14ac:dyDescent="0.25">
      <c r="A12" s="103" t="s">
        <v>123</v>
      </c>
      <c r="B12" s="104"/>
      <c r="C12" s="105"/>
      <c r="D12" s="19" t="s">
        <v>124</v>
      </c>
      <c r="E12" s="68">
        <v>0</v>
      </c>
      <c r="F12" s="68"/>
      <c r="G12" s="68">
        <v>0</v>
      </c>
      <c r="H12" s="68"/>
    </row>
    <row r="13" spans="1:12" x14ac:dyDescent="0.25">
      <c r="A13" s="100" t="s">
        <v>45</v>
      </c>
      <c r="B13" s="101"/>
      <c r="C13" s="102"/>
      <c r="D13" s="90" t="s">
        <v>70</v>
      </c>
      <c r="E13" s="56">
        <f>SUM(E14:E17)</f>
        <v>703200</v>
      </c>
      <c r="F13" s="56">
        <f t="shared" ref="F13:G13" si="2">SUM(F14:F17)</f>
        <v>0</v>
      </c>
      <c r="G13" s="56">
        <f t="shared" si="2"/>
        <v>632583.15</v>
      </c>
      <c r="H13" s="91">
        <f t="shared" si="1"/>
        <v>89.957785836177479</v>
      </c>
    </row>
    <row r="14" spans="1:12" ht="25.5" x14ac:dyDescent="0.25">
      <c r="A14" s="103" t="s">
        <v>64</v>
      </c>
      <c r="B14" s="104"/>
      <c r="C14" s="105"/>
      <c r="D14" s="19" t="s">
        <v>65</v>
      </c>
      <c r="E14" s="68">
        <v>146800</v>
      </c>
      <c r="F14" s="68"/>
      <c r="G14" s="68">
        <v>248026.5</v>
      </c>
      <c r="H14" s="68">
        <f t="shared" si="1"/>
        <v>168.95538147138964</v>
      </c>
    </row>
    <row r="15" spans="1:12" ht="25.5" x14ac:dyDescent="0.25">
      <c r="A15" s="103" t="s">
        <v>67</v>
      </c>
      <c r="B15" s="104"/>
      <c r="C15" s="105"/>
      <c r="D15" s="19" t="s">
        <v>68</v>
      </c>
      <c r="E15" s="68">
        <v>367300</v>
      </c>
      <c r="F15" s="68"/>
      <c r="G15" s="68">
        <v>169607.12</v>
      </c>
      <c r="H15" s="68">
        <f t="shared" si="1"/>
        <v>46.176727470732374</v>
      </c>
    </row>
    <row r="16" spans="1:12" ht="25.5" x14ac:dyDescent="0.25">
      <c r="A16" s="103" t="s">
        <v>66</v>
      </c>
      <c r="B16" s="104"/>
      <c r="C16" s="105"/>
      <c r="D16" s="19" t="s">
        <v>69</v>
      </c>
      <c r="E16" s="68">
        <v>137600</v>
      </c>
      <c r="F16" s="68"/>
      <c r="G16" s="68">
        <v>121412.03</v>
      </c>
      <c r="H16" s="68">
        <f t="shared" si="1"/>
        <v>88.23548691860465</v>
      </c>
    </row>
    <row r="17" spans="1:8" ht="26.25" customHeight="1" x14ac:dyDescent="0.25">
      <c r="A17" s="103" t="s">
        <v>123</v>
      </c>
      <c r="B17" s="104"/>
      <c r="C17" s="105"/>
      <c r="D17" s="19" t="s">
        <v>124</v>
      </c>
      <c r="E17" s="68">
        <v>51500</v>
      </c>
      <c r="F17" s="68"/>
      <c r="G17" s="68">
        <v>93537.5</v>
      </c>
      <c r="H17" s="68">
        <f t="shared" si="1"/>
        <v>181.626213592233</v>
      </c>
    </row>
    <row r="18" spans="1:8" x14ac:dyDescent="0.25">
      <c r="A18" s="106" t="s">
        <v>47</v>
      </c>
      <c r="B18" s="107"/>
      <c r="C18" s="108"/>
      <c r="D18" s="90" t="s">
        <v>72</v>
      </c>
      <c r="E18" s="56">
        <f>SUM(E19:E19)</f>
        <v>0</v>
      </c>
      <c r="F18" s="56"/>
      <c r="G18" s="56">
        <f>SUM(G19:G19)</f>
        <v>6000</v>
      </c>
      <c r="H18" s="91" t="s">
        <v>80</v>
      </c>
    </row>
    <row r="19" spans="1:8" ht="25.5" x14ac:dyDescent="0.25">
      <c r="A19" s="103" t="s">
        <v>64</v>
      </c>
      <c r="B19" s="104"/>
      <c r="C19" s="105"/>
      <c r="D19" s="19" t="s">
        <v>65</v>
      </c>
      <c r="E19" s="68">
        <v>0</v>
      </c>
      <c r="F19" s="68"/>
      <c r="G19" s="68">
        <v>6000</v>
      </c>
      <c r="H19" s="68" t="s">
        <v>80</v>
      </c>
    </row>
    <row r="20" spans="1:8" ht="15" customHeight="1" x14ac:dyDescent="0.25">
      <c r="A20" s="100" t="s">
        <v>125</v>
      </c>
      <c r="B20" s="101"/>
      <c r="C20" s="102"/>
      <c r="D20" s="90" t="s">
        <v>126</v>
      </c>
      <c r="E20" s="56">
        <f>SUM(E21:E23)</f>
        <v>58000</v>
      </c>
      <c r="F20" s="56"/>
      <c r="G20" s="56">
        <f>SUM(G21:G23)</f>
        <v>87559.43</v>
      </c>
      <c r="H20" s="91">
        <v>0</v>
      </c>
    </row>
    <row r="21" spans="1:8" ht="25.5" customHeight="1" x14ac:dyDescent="0.25">
      <c r="A21" s="103" t="s">
        <v>64</v>
      </c>
      <c r="B21" s="104"/>
      <c r="C21" s="105"/>
      <c r="D21" s="19" t="s">
        <v>65</v>
      </c>
      <c r="E21" s="68">
        <v>24000</v>
      </c>
      <c r="F21" s="68"/>
      <c r="G21" s="89">
        <v>1820.92</v>
      </c>
      <c r="H21" s="68"/>
    </row>
    <row r="22" spans="1:8" ht="25.5" customHeight="1" x14ac:dyDescent="0.25">
      <c r="A22" s="103" t="s">
        <v>67</v>
      </c>
      <c r="B22" s="104"/>
      <c r="C22" s="105"/>
      <c r="D22" s="19" t="s">
        <v>68</v>
      </c>
      <c r="E22" s="68">
        <v>29000</v>
      </c>
      <c r="F22" s="68"/>
      <c r="G22" s="68">
        <v>65653.17</v>
      </c>
      <c r="H22" s="68">
        <v>0</v>
      </c>
    </row>
    <row r="23" spans="1:8" ht="25.5" customHeight="1" x14ac:dyDescent="0.25">
      <c r="A23" s="96"/>
      <c r="B23" s="97"/>
      <c r="C23" s="19"/>
      <c r="D23" s="19" t="s">
        <v>69</v>
      </c>
      <c r="E23" s="68">
        <v>5000</v>
      </c>
      <c r="F23" s="68"/>
      <c r="G23" s="68">
        <v>20085.34</v>
      </c>
      <c r="H23" s="68"/>
    </row>
    <row r="24" spans="1:8" ht="15" customHeight="1" x14ac:dyDescent="0.25">
      <c r="A24" s="100" t="s">
        <v>48</v>
      </c>
      <c r="B24" s="101"/>
      <c r="C24" s="102"/>
      <c r="D24" s="90" t="s">
        <v>71</v>
      </c>
      <c r="E24" s="56">
        <f>SUM(E25:E26)</f>
        <v>47000</v>
      </c>
      <c r="F24" s="56">
        <f t="shared" ref="F24:G24" si="3">SUM(F25:F26)</f>
        <v>0</v>
      </c>
      <c r="G24" s="56">
        <f t="shared" si="3"/>
        <v>40406.869999999995</v>
      </c>
      <c r="H24" s="91">
        <f t="shared" si="1"/>
        <v>85.972063829787231</v>
      </c>
    </row>
    <row r="25" spans="1:8" ht="25.5" customHeight="1" x14ac:dyDescent="0.25">
      <c r="A25" s="103" t="s">
        <v>67</v>
      </c>
      <c r="B25" s="104"/>
      <c r="C25" s="105"/>
      <c r="D25" s="19" t="s">
        <v>68</v>
      </c>
      <c r="E25" s="68">
        <v>47000</v>
      </c>
      <c r="F25" s="68"/>
      <c r="G25" s="68">
        <v>30406.87</v>
      </c>
      <c r="H25" s="68">
        <f t="shared" si="1"/>
        <v>64.695468085106384</v>
      </c>
    </row>
    <row r="26" spans="1:8" ht="25.5" customHeight="1" x14ac:dyDescent="0.25">
      <c r="A26" s="103" t="s">
        <v>66</v>
      </c>
      <c r="B26" s="104"/>
      <c r="C26" s="105"/>
      <c r="D26" s="19" t="s">
        <v>69</v>
      </c>
      <c r="E26" s="68">
        <v>0</v>
      </c>
      <c r="F26" s="68"/>
      <c r="G26" s="68">
        <v>10000</v>
      </c>
      <c r="H26" s="68" t="s">
        <v>80</v>
      </c>
    </row>
    <row r="27" spans="1:8" ht="25.5" customHeight="1" x14ac:dyDescent="0.25">
      <c r="A27" s="106" t="s">
        <v>49</v>
      </c>
      <c r="B27" s="107"/>
      <c r="C27" s="108"/>
      <c r="D27" s="90" t="s">
        <v>127</v>
      </c>
      <c r="E27" s="56">
        <f>SUM(E28:E29)</f>
        <v>0</v>
      </c>
      <c r="F27" s="56">
        <f t="shared" ref="F27:G27" si="4">SUM(F28:F29)</f>
        <v>0</v>
      </c>
      <c r="G27" s="56">
        <f t="shared" si="4"/>
        <v>2430.09</v>
      </c>
      <c r="H27" s="91" t="s">
        <v>80</v>
      </c>
    </row>
    <row r="28" spans="1:8" ht="25.5" customHeight="1" x14ac:dyDescent="0.25">
      <c r="A28" s="103" t="s">
        <v>67</v>
      </c>
      <c r="B28" s="104"/>
      <c r="C28" s="105"/>
      <c r="D28" s="19" t="s">
        <v>68</v>
      </c>
      <c r="E28" s="95">
        <v>0</v>
      </c>
      <c r="F28" s="57"/>
      <c r="G28" s="57">
        <v>2430.09</v>
      </c>
      <c r="H28" s="89"/>
    </row>
    <row r="29" spans="1:8" ht="25.5" customHeight="1" x14ac:dyDescent="0.25">
      <c r="A29" s="103" t="s">
        <v>66</v>
      </c>
      <c r="B29" s="104"/>
      <c r="C29" s="105"/>
      <c r="D29" s="19" t="s">
        <v>69</v>
      </c>
      <c r="E29" s="68">
        <v>0</v>
      </c>
      <c r="F29" s="68"/>
      <c r="G29" s="68"/>
      <c r="H29" s="68"/>
    </row>
    <row r="30" spans="1:8" ht="15" customHeight="1" x14ac:dyDescent="0.25">
      <c r="A30" s="100" t="s">
        <v>75</v>
      </c>
      <c r="B30" s="101"/>
      <c r="C30" s="102"/>
      <c r="D30" s="90" t="s">
        <v>128</v>
      </c>
      <c r="E30" s="56">
        <f>SUM(E31:E31)</f>
        <v>0</v>
      </c>
      <c r="F30" s="56"/>
      <c r="G30" s="56"/>
      <c r="H30" s="91">
        <v>0</v>
      </c>
    </row>
    <row r="31" spans="1:8" ht="25.5" customHeight="1" x14ac:dyDescent="0.25">
      <c r="A31" s="103" t="s">
        <v>123</v>
      </c>
      <c r="B31" s="104"/>
      <c r="C31" s="105"/>
      <c r="D31" s="19" t="s">
        <v>69</v>
      </c>
      <c r="E31" s="89">
        <v>0</v>
      </c>
      <c r="F31" s="68"/>
      <c r="G31" s="68"/>
      <c r="H31" s="68"/>
    </row>
    <row r="32" spans="1:8" ht="15" customHeight="1" x14ac:dyDescent="0.25">
      <c r="A32" s="100" t="s">
        <v>50</v>
      </c>
      <c r="B32" s="101"/>
      <c r="C32" s="102"/>
      <c r="D32" s="90" t="s">
        <v>76</v>
      </c>
      <c r="E32" s="56">
        <f>SUM(E33:E34)</f>
        <v>0</v>
      </c>
      <c r="F32" s="56">
        <f t="shared" ref="F32:G32" si="5">SUM(F33:F34)</f>
        <v>0</v>
      </c>
      <c r="G32" s="56">
        <f t="shared" si="5"/>
        <v>4500</v>
      </c>
      <c r="H32" s="91" t="s">
        <v>80</v>
      </c>
    </row>
    <row r="33" spans="1:8" ht="25.5" x14ac:dyDescent="0.25">
      <c r="A33" s="103" t="s">
        <v>67</v>
      </c>
      <c r="B33" s="104"/>
      <c r="C33" s="105"/>
      <c r="D33" s="19" t="s">
        <v>68</v>
      </c>
      <c r="E33" s="68">
        <v>0</v>
      </c>
      <c r="F33" s="68"/>
      <c r="G33" s="68">
        <v>4500</v>
      </c>
      <c r="H33" s="68"/>
    </row>
    <row r="34" spans="1:8" ht="25.5" x14ac:dyDescent="0.25">
      <c r="A34" s="103" t="s">
        <v>66</v>
      </c>
      <c r="B34" s="104"/>
      <c r="C34" s="105"/>
      <c r="D34" s="19" t="s">
        <v>69</v>
      </c>
      <c r="E34" s="68"/>
      <c r="F34" s="68"/>
      <c r="G34" s="68"/>
      <c r="H34" s="68"/>
    </row>
    <row r="35" spans="1:8" x14ac:dyDescent="0.25">
      <c r="A35" s="100" t="s">
        <v>145</v>
      </c>
      <c r="B35" s="101"/>
      <c r="C35" s="102"/>
      <c r="D35" s="90" t="s">
        <v>146</v>
      </c>
      <c r="E35" s="56">
        <f>SUM(E36:E37)</f>
        <v>0</v>
      </c>
      <c r="F35" s="56">
        <f t="shared" ref="F35" si="6">SUM(F36:F37)</f>
        <v>0</v>
      </c>
      <c r="G35" s="56">
        <v>0</v>
      </c>
      <c r="H35" s="91" t="s">
        <v>80</v>
      </c>
    </row>
    <row r="36" spans="1:8" x14ac:dyDescent="0.25">
      <c r="E36" t="s">
        <v>80</v>
      </c>
    </row>
  </sheetData>
  <sheetProtection algorithmName="SHA-512" hashValue="RHzXiw6iT/07SKYbja39sYag974m+3xSTMPGD+Ca8vjlb1b92pTn351mAtBx+H+RfKavajw02qrmM+txUOaAzQ==" saltValue="dTWx4563GLeU94vRGGSfkA==" spinCount="100000" sheet="1" objects="1" scenarios="1"/>
  <mergeCells count="33">
    <mergeCell ref="A14:C14"/>
    <mergeCell ref="A7:C7"/>
    <mergeCell ref="A1:H1"/>
    <mergeCell ref="A3:H3"/>
    <mergeCell ref="D4:E4"/>
    <mergeCell ref="A5:D5"/>
    <mergeCell ref="B6:D6"/>
    <mergeCell ref="A8:C8"/>
    <mergeCell ref="A9:C9"/>
    <mergeCell ref="A10:C10"/>
    <mergeCell ref="A11:C11"/>
    <mergeCell ref="A13:C13"/>
    <mergeCell ref="A24:C24"/>
    <mergeCell ref="A15:C15"/>
    <mergeCell ref="A16:C16"/>
    <mergeCell ref="A18:C18"/>
    <mergeCell ref="A19:C19"/>
    <mergeCell ref="A35:C35"/>
    <mergeCell ref="A32:C32"/>
    <mergeCell ref="A33:C33"/>
    <mergeCell ref="A34:C34"/>
    <mergeCell ref="A12:C12"/>
    <mergeCell ref="A17:C17"/>
    <mergeCell ref="A27:C27"/>
    <mergeCell ref="A28:C28"/>
    <mergeCell ref="A29:C29"/>
    <mergeCell ref="A25:C25"/>
    <mergeCell ref="A26:C26"/>
    <mergeCell ref="A30:C30"/>
    <mergeCell ref="A31:C31"/>
    <mergeCell ref="A20:C20"/>
    <mergeCell ref="A21:C21"/>
    <mergeCell ref="A22:C22"/>
  </mergeCells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opći dio</vt:lpstr>
      <vt:lpstr> R. prihoda i rashoda-pr. eko</vt:lpstr>
      <vt:lpstr>Prihodi i rashodi po izvorima..</vt:lpstr>
      <vt:lpstr>Rashodi prema funkcijskoj klas.</vt:lpstr>
      <vt:lpstr>Programska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Irena Poljančić</cp:lastModifiedBy>
  <cp:lastPrinted>2026-03-23T17:32:59Z</cp:lastPrinted>
  <dcterms:created xsi:type="dcterms:W3CDTF">2022-08-12T12:51:27Z</dcterms:created>
  <dcterms:modified xsi:type="dcterms:W3CDTF">2026-04-23T13:42:42Z</dcterms:modified>
</cp:coreProperties>
</file>